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satomi_seki\Downloads\R7_shinsei (1)\"/>
    </mc:Choice>
  </mc:AlternateContent>
  <xr:revisionPtr revIDLastSave="0" documentId="13_ncr:1_{A34BF39C-0319-4B9E-A405-71C77E93493B}" xr6:coauthVersionLast="47" xr6:coauthVersionMax="47" xr10:uidLastSave="{00000000-0000-0000-0000-000000000000}"/>
  <workbookProtection workbookAlgorithmName="SHA-512" workbookHashValue="vg39v2BXPTkpJHGCm7QaEzuy7iT4mUl4zEdCPTAHpMhdnDoos0Qt6LupxEkxxv2oknncX6YyO5xB/bfL4yIrgA==" workbookSaltValue="NSheAbN/bUMA+ur+11Q/yA==" workbookSpinCount="100000" lockStructure="1"/>
  <bookViews>
    <workbookView xWindow="816" yWindow="12" windowWidth="22284" windowHeight="11976" tabRatio="797" xr2:uid="{1FCC2E6F-B858-4C51-904E-E05B2E00FCD9}"/>
  </bookViews>
  <sheets>
    <sheet name="はじめに" sheetId="54" r:id="rId1"/>
    <sheet name="①様式第１_本紙" sheetId="52" r:id="rId2"/>
    <sheet name="②申請者情報" sheetId="83" r:id="rId3"/>
    <sheet name="③様式第１_別紙１" sheetId="79" r:id="rId4"/>
    <sheet name="④様式第１_別紙２" sheetId="80" r:id="rId5"/>
    <sheet name="インポート" sheetId="87" state="hidden" r:id="rId6"/>
    <sheet name="中間シート" sheetId="81" state="hidden" r:id="rId7"/>
    <sheet name="画像" sheetId="36" state="hidden" r:id="rId8"/>
    <sheet name="表" sheetId="85" state="hidden" r:id="rId9"/>
    <sheet name="仕様" sheetId="86" state="hidden" r:id="rId10"/>
  </sheets>
  <definedNames>
    <definedName name="_xlnm._FilterDatabase" localSheetId="4" hidden="1">④様式第１_別紙２!$G$5:$G$256</definedName>
    <definedName name="_xlnm.Print_Area" localSheetId="1">①様式第１_本紙!$A$1:$S$43</definedName>
    <definedName name="_xlnm.Print_Area" localSheetId="2">②申請者情報!$B$14:$M$247</definedName>
    <definedName name="_xlnm.Print_Area" localSheetId="3">③様式第１_別紙１!$A$1:$J$27</definedName>
    <definedName name="_xlnm.Print_Area" localSheetId="4">④様式第１_別紙２!$A$5:$N$292</definedName>
    <definedName name="_xlnm.Print_Area" localSheetId="9">仕様!$A$10</definedName>
    <definedName name="_xlnm.Print_Titles" localSheetId="2">②申請者情報!$3:$3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5" i="83" l="1"/>
  <c r="V207" i="83"/>
  <c r="V206" i="83"/>
  <c r="V204" i="83"/>
  <c r="V168" i="83"/>
  <c r="V167" i="83"/>
  <c r="V165" i="83"/>
  <c r="V166" i="83" s="1"/>
  <c r="V129" i="83"/>
  <c r="V128" i="83"/>
  <c r="V126" i="83"/>
  <c r="V127" i="83" s="1"/>
  <c r="V90" i="83"/>
  <c r="V89" i="83"/>
  <c r="V87" i="83"/>
  <c r="V88" i="83" s="1"/>
  <c r="T71" i="79" l="1"/>
  <c r="T70" i="79"/>
  <c r="T61" i="79"/>
  <c r="T60" i="79"/>
  <c r="T59" i="79"/>
  <c r="T50" i="79"/>
  <c r="T49" i="79"/>
  <c r="T48" i="79"/>
  <c r="T28" i="79"/>
  <c r="T38" i="79"/>
  <c r="T37" i="79"/>
  <c r="N165" i="83" l="1"/>
  <c r="N159" i="83"/>
  <c r="T246" i="83"/>
  <c r="T245" i="83"/>
  <c r="S234" i="83"/>
  <c r="S235" i="83" s="1"/>
  <c r="S236" i="83" s="1"/>
  <c r="S237" i="83" s="1"/>
  <c r="R234" i="83"/>
  <c r="R235" i="83" s="1"/>
  <c r="R236" i="83" s="1"/>
  <c r="R245" i="83" s="1"/>
  <c r="R246" i="83" s="1"/>
  <c r="R247" i="83" s="1"/>
  <c r="Q230" i="83"/>
  <c r="Q231" i="83" s="1"/>
  <c r="Q232" i="83" s="1"/>
  <c r="Q233" i="83" s="1"/>
  <c r="Q234" i="83" s="1"/>
  <c r="P230" i="83"/>
  <c r="P231" i="83" s="1"/>
  <c r="P232" i="83" s="1"/>
  <c r="P233" i="83" s="1"/>
  <c r="P234" i="83" s="1"/>
  <c r="P235" i="83" s="1"/>
  <c r="P236" i="83" s="1"/>
  <c r="P237" i="83" s="1"/>
  <c r="P238" i="83" s="1"/>
  <c r="P239" i="83" s="1"/>
  <c r="P240" i="83" s="1"/>
  <c r="P241" i="83" s="1"/>
  <c r="P242" i="83" s="1"/>
  <c r="P243" i="83" s="1"/>
  <c r="P244" i="83" s="1"/>
  <c r="P245" i="83" s="1"/>
  <c r="P246" i="83" s="1"/>
  <c r="P247" i="83" s="1"/>
  <c r="O230" i="83"/>
  <c r="O231" i="83" s="1"/>
  <c r="O232" i="83" s="1"/>
  <c r="O233" i="83" s="1"/>
  <c r="O234" i="83" s="1"/>
  <c r="O235" i="83" s="1"/>
  <c r="O236" i="83" s="1"/>
  <c r="O237" i="83" s="1"/>
  <c r="O238" i="83" s="1"/>
  <c r="O239" i="83" s="1"/>
  <c r="O240" i="83" s="1"/>
  <c r="O241" i="83" s="1"/>
  <c r="O242" i="83" s="1"/>
  <c r="O243" i="83" s="1"/>
  <c r="O244" i="83" s="1"/>
  <c r="O245" i="83" s="1"/>
  <c r="O246" i="83" s="1"/>
  <c r="O247" i="83" s="1"/>
  <c r="T207" i="83"/>
  <c r="T206" i="83"/>
  <c r="S197" i="83"/>
  <c r="S198" i="83" s="1"/>
  <c r="S196" i="83"/>
  <c r="R196" i="83"/>
  <c r="R197" i="83" s="1"/>
  <c r="R206" i="83" s="1"/>
  <c r="R207" i="83" s="1"/>
  <c r="R208" i="83" s="1"/>
  <c r="S195" i="83"/>
  <c r="R195" i="83"/>
  <c r="Q191" i="83"/>
  <c r="Q192" i="83" s="1"/>
  <c r="Q193" i="83" s="1"/>
  <c r="Q194" i="83" s="1"/>
  <c r="Q195" i="83" s="1"/>
  <c r="P191" i="83"/>
  <c r="P192" i="83" s="1"/>
  <c r="P193" i="83" s="1"/>
  <c r="P194" i="83" s="1"/>
  <c r="P195" i="83" s="1"/>
  <c r="P196" i="83" s="1"/>
  <c r="P197" i="83" s="1"/>
  <c r="P198" i="83" s="1"/>
  <c r="P199" i="83" s="1"/>
  <c r="P200" i="83" s="1"/>
  <c r="P201" i="83" s="1"/>
  <c r="P202" i="83" s="1"/>
  <c r="P203" i="83" s="1"/>
  <c r="P204" i="83" s="1"/>
  <c r="P205" i="83" s="1"/>
  <c r="P206" i="83" s="1"/>
  <c r="P207" i="83" s="1"/>
  <c r="P208" i="83" s="1"/>
  <c r="O191" i="83"/>
  <c r="O192" i="83" s="1"/>
  <c r="O193" i="83" s="1"/>
  <c r="O194" i="83" s="1"/>
  <c r="O195" i="83" s="1"/>
  <c r="O196" i="83" s="1"/>
  <c r="O197" i="83" s="1"/>
  <c r="O198" i="83" s="1"/>
  <c r="O199" i="83" s="1"/>
  <c r="O200" i="83" s="1"/>
  <c r="O201" i="83" s="1"/>
  <c r="O202" i="83" s="1"/>
  <c r="O203" i="83" s="1"/>
  <c r="O204" i="83" s="1"/>
  <c r="O205" i="83" s="1"/>
  <c r="O206" i="83" s="1"/>
  <c r="O207" i="83" s="1"/>
  <c r="O208" i="83" s="1"/>
  <c r="T168" i="83"/>
  <c r="T167" i="83"/>
  <c r="S156" i="83"/>
  <c r="S157" i="83" s="1"/>
  <c r="S158" i="83" s="1"/>
  <c r="S159" i="83" s="1"/>
  <c r="R156" i="83"/>
  <c r="R157" i="83" s="1"/>
  <c r="R158" i="83" s="1"/>
  <c r="R167" i="83" s="1"/>
  <c r="R168" i="83" s="1"/>
  <c r="R169" i="83" s="1"/>
  <c r="Q152" i="83"/>
  <c r="Q153" i="83" s="1"/>
  <c r="Q154" i="83" s="1"/>
  <c r="Q155" i="83" s="1"/>
  <c r="Q156" i="83" s="1"/>
  <c r="T129" i="83"/>
  <c r="T128" i="83"/>
  <c r="S117" i="83"/>
  <c r="S118" i="83" s="1"/>
  <c r="S119" i="83" s="1"/>
  <c r="S120" i="83" s="1"/>
  <c r="R117" i="83"/>
  <c r="R118" i="83" s="1"/>
  <c r="R119" i="83" s="1"/>
  <c r="R128" i="83" s="1"/>
  <c r="R129" i="83" s="1"/>
  <c r="R130" i="83" s="1"/>
  <c r="T90" i="83"/>
  <c r="T89" i="83"/>
  <c r="S229" i="83"/>
  <c r="R229" i="83"/>
  <c r="Q229" i="83"/>
  <c r="S190" i="83"/>
  <c r="R190" i="83"/>
  <c r="Q190" i="83"/>
  <c r="S151" i="83"/>
  <c r="R151" i="83"/>
  <c r="Q151" i="83"/>
  <c r="S112" i="83"/>
  <c r="R112" i="83"/>
  <c r="Q112" i="83"/>
  <c r="Q113" i="83" s="1"/>
  <c r="Q114" i="83" s="1"/>
  <c r="Q115" i="83" s="1"/>
  <c r="Q116" i="83" s="1"/>
  <c r="Q117" i="83" s="1"/>
  <c r="S73" i="83"/>
  <c r="S78" i="83" s="1"/>
  <c r="S79" i="83" s="1"/>
  <c r="S80" i="83" s="1"/>
  <c r="S81" i="83" s="1"/>
  <c r="R73" i="83"/>
  <c r="R78" i="83" s="1"/>
  <c r="R79" i="83" s="1"/>
  <c r="R80" i="83" s="1"/>
  <c r="R89" i="83" s="1"/>
  <c r="R90" i="83" s="1"/>
  <c r="Q73" i="83"/>
  <c r="Q74" i="83" s="1"/>
  <c r="Q75" i="83" s="1"/>
  <c r="Q76" i="83" s="1"/>
  <c r="Q77" i="83" s="1"/>
  <c r="Q78" i="83" s="1"/>
  <c r="R34" i="83"/>
  <c r="R39" i="83" s="1"/>
  <c r="R40" i="83" s="1"/>
  <c r="R41" i="83" s="1"/>
  <c r="R50" i="83" s="1"/>
  <c r="R51" i="83" s="1"/>
  <c r="R52" i="83" s="1"/>
  <c r="S238" i="83" l="1"/>
  <c r="S239" i="83" s="1"/>
  <c r="S240" i="83" s="1"/>
  <c r="S241" i="83" s="1"/>
  <c r="S242" i="83" s="1"/>
  <c r="S243" i="83" s="1"/>
  <c r="W244" i="83"/>
  <c r="Y244" i="83" s="1"/>
  <c r="W234" i="83"/>
  <c r="Q235" i="83"/>
  <c r="W205" i="83"/>
  <c r="Y205" i="83" s="1"/>
  <c r="W195" i="83"/>
  <c r="Q196" i="83"/>
  <c r="S199" i="83"/>
  <c r="S200" i="83" s="1"/>
  <c r="S201" i="83" s="1"/>
  <c r="S202" i="83" s="1"/>
  <c r="S203" i="83" s="1"/>
  <c r="S204" i="83" s="1"/>
  <c r="S160" i="83"/>
  <c r="S161" i="83" s="1"/>
  <c r="S162" i="83" s="1"/>
  <c r="S163" i="83" s="1"/>
  <c r="S164" i="83" s="1"/>
  <c r="S165" i="83" s="1"/>
  <c r="W166" i="83"/>
  <c r="Y166" i="83" s="1"/>
  <c r="W156" i="83"/>
  <c r="Q157" i="83"/>
  <c r="W127" i="83"/>
  <c r="Y127" i="83" s="1"/>
  <c r="W117" i="83"/>
  <c r="Q118" i="83"/>
  <c r="S121" i="83"/>
  <c r="S122" i="83" s="1"/>
  <c r="S123" i="83" s="1"/>
  <c r="S124" i="83" s="1"/>
  <c r="S125" i="83" s="1"/>
  <c r="S126" i="83" s="1"/>
  <c r="S82" i="83"/>
  <c r="S83" i="83" s="1"/>
  <c r="S84" i="83" s="1"/>
  <c r="S85" i="83" s="1"/>
  <c r="S86" i="83" s="1"/>
  <c r="S87" i="83" s="1"/>
  <c r="Q79" i="83"/>
  <c r="W88" i="83"/>
  <c r="Y88" i="83" s="1"/>
  <c r="W78" i="83"/>
  <c r="R91" i="83"/>
  <c r="D15" i="52"/>
  <c r="S244" i="83" l="1"/>
  <c r="S245" i="83" s="1"/>
  <c r="S246" i="83" s="1"/>
  <c r="AA244" i="83"/>
  <c r="Z244" i="83"/>
  <c r="AB244" i="83" s="1"/>
  <c r="AC244" i="83" s="1"/>
  <c r="Q236" i="83"/>
  <c r="W245" i="83"/>
  <c r="W235" i="83"/>
  <c r="W236" i="83" s="1"/>
  <c r="Y234" i="83"/>
  <c r="Y195" i="83"/>
  <c r="W196" i="83"/>
  <c r="W197" i="83" s="1"/>
  <c r="S205" i="83"/>
  <c r="S206" i="83" s="1"/>
  <c r="S207" i="83" s="1"/>
  <c r="Q197" i="83"/>
  <c r="W206" i="83"/>
  <c r="AA205" i="83"/>
  <c r="Z205" i="83"/>
  <c r="AB205" i="83" s="1"/>
  <c r="AC205" i="83" s="1"/>
  <c r="Q158" i="83"/>
  <c r="W167" i="83"/>
  <c r="W157" i="83"/>
  <c r="W158" i="83" s="1"/>
  <c r="Y156" i="83"/>
  <c r="AA166" i="83"/>
  <c r="S166" i="83"/>
  <c r="S167" i="83" s="1"/>
  <c r="S168" i="83" s="1"/>
  <c r="S127" i="83"/>
  <c r="S128" i="83" s="1"/>
  <c r="S129" i="83" s="1"/>
  <c r="Q119" i="83"/>
  <c r="W128" i="83"/>
  <c r="W118" i="83"/>
  <c r="W119" i="83" s="1"/>
  <c r="Y117" i="83"/>
  <c r="AA127" i="83"/>
  <c r="Y78" i="83"/>
  <c r="W79" i="83"/>
  <c r="W80" i="83" s="1"/>
  <c r="AA88" i="83"/>
  <c r="W89" i="83"/>
  <c r="Q80" i="83"/>
  <c r="S88" i="83"/>
  <c r="S89" i="83" s="1"/>
  <c r="S90" i="83" s="1"/>
  <c r="N36" i="81"/>
  <c r="N34" i="81"/>
  <c r="N33" i="81"/>
  <c r="N32" i="81"/>
  <c r="N31" i="81"/>
  <c r="N30" i="81"/>
  <c r="N29" i="81"/>
  <c r="O210" i="83"/>
  <c r="O171" i="83"/>
  <c r="P171" i="83" s="1"/>
  <c r="O132" i="83"/>
  <c r="O93" i="83"/>
  <c r="D23" i="79"/>
  <c r="H23" i="79"/>
  <c r="T51" i="83"/>
  <c r="T50" i="83"/>
  <c r="Z127" i="83" l="1"/>
  <c r="AB127" i="83" s="1"/>
  <c r="AC127" i="83" s="1"/>
  <c r="Q237" i="83"/>
  <c r="W246" i="83"/>
  <c r="Y235" i="83"/>
  <c r="Z234" i="83"/>
  <c r="AA234" i="83"/>
  <c r="Y245" i="83"/>
  <c r="V245" i="83"/>
  <c r="Y206" i="83"/>
  <c r="Y196" i="83"/>
  <c r="Z195" i="83"/>
  <c r="AA195" i="83"/>
  <c r="W207" i="83"/>
  <c r="Q198" i="83"/>
  <c r="Y167" i="83"/>
  <c r="Z166" i="83"/>
  <c r="AB166" i="83" s="1"/>
  <c r="AC166" i="83" s="1"/>
  <c r="Y157" i="83"/>
  <c r="AA156" i="83"/>
  <c r="Z156" i="83"/>
  <c r="AB156" i="83" s="1"/>
  <c r="W168" i="83"/>
  <c r="Q159" i="83"/>
  <c r="Y118" i="83"/>
  <c r="Z117" i="83"/>
  <c r="AA117" i="83"/>
  <c r="Y128" i="83"/>
  <c r="Q120" i="83"/>
  <c r="W129" i="83"/>
  <c r="Y79" i="83"/>
  <c r="Z78" i="83"/>
  <c r="AA78" i="83"/>
  <c r="W90" i="83"/>
  <c r="Q81" i="83"/>
  <c r="Y89" i="83"/>
  <c r="Z88" i="83"/>
  <c r="AB88" i="83" s="1"/>
  <c r="AC88" i="83" s="1"/>
  <c r="O94" i="83"/>
  <c r="O95" i="83" s="1"/>
  <c r="O96" i="83" s="1"/>
  <c r="O97" i="83" s="1"/>
  <c r="O98" i="83" s="1"/>
  <c r="O99" i="83" s="1"/>
  <c r="O100" i="83" s="1"/>
  <c r="O101" i="83" s="1"/>
  <c r="O102" i="83" s="1"/>
  <c r="O103" i="83" s="1"/>
  <c r="O104" i="83" s="1"/>
  <c r="O105" i="83" s="1"/>
  <c r="O106" i="83" s="1"/>
  <c r="O107" i="83" s="1"/>
  <c r="O108" i="83" s="1"/>
  <c r="O109" i="83" s="1"/>
  <c r="O110" i="83" s="1"/>
  <c r="O111" i="83" s="1"/>
  <c r="O112" i="83" s="1"/>
  <c r="O113" i="83" s="1"/>
  <c r="O114" i="83" s="1"/>
  <c r="O115" i="83" s="1"/>
  <c r="O116" i="83" s="1"/>
  <c r="O117" i="83" s="1"/>
  <c r="O118" i="83" s="1"/>
  <c r="O119" i="83" s="1"/>
  <c r="O120" i="83" s="1"/>
  <c r="O121" i="83" s="1"/>
  <c r="O122" i="83" s="1"/>
  <c r="O123" i="83" s="1"/>
  <c r="O124" i="83" s="1"/>
  <c r="O125" i="83" s="1"/>
  <c r="O126" i="83" s="1"/>
  <c r="O127" i="83" s="1"/>
  <c r="O128" i="83" s="1"/>
  <c r="O129" i="83" s="1"/>
  <c r="O130" i="83" s="1"/>
  <c r="P93" i="83"/>
  <c r="P94" i="83" s="1"/>
  <c r="P95" i="83" s="1"/>
  <c r="P96" i="83" s="1"/>
  <c r="P97" i="83" s="1"/>
  <c r="P98" i="83" s="1"/>
  <c r="P99" i="83" s="1"/>
  <c r="P100" i="83" s="1"/>
  <c r="P101" i="83" s="1"/>
  <c r="P102" i="83" s="1"/>
  <c r="P103" i="83" s="1"/>
  <c r="P104" i="83" s="1"/>
  <c r="P105" i="83" s="1"/>
  <c r="P106" i="83" s="1"/>
  <c r="P107" i="83" s="1"/>
  <c r="P108" i="83" s="1"/>
  <c r="P109" i="83" s="1"/>
  <c r="P110" i="83" s="1"/>
  <c r="P111" i="83" s="1"/>
  <c r="P112" i="83" s="1"/>
  <c r="P113" i="83" s="1"/>
  <c r="P114" i="83" s="1"/>
  <c r="P115" i="83" s="1"/>
  <c r="P116" i="83" s="1"/>
  <c r="P117" i="83" s="1"/>
  <c r="P118" i="83" s="1"/>
  <c r="P119" i="83" s="1"/>
  <c r="P120" i="83" s="1"/>
  <c r="P121" i="83" s="1"/>
  <c r="P122" i="83" s="1"/>
  <c r="P123" i="83" s="1"/>
  <c r="P124" i="83" s="1"/>
  <c r="P125" i="83" s="1"/>
  <c r="P126" i="83" s="1"/>
  <c r="P127" i="83" s="1"/>
  <c r="P128" i="83" s="1"/>
  <c r="P129" i="83" s="1"/>
  <c r="P130" i="83" s="1"/>
  <c r="O211" i="83"/>
  <c r="O212" i="83" s="1"/>
  <c r="O213" i="83" s="1"/>
  <c r="O214" i="83" s="1"/>
  <c r="O215" i="83" s="1"/>
  <c r="O216" i="83" s="1"/>
  <c r="O217" i="83" s="1"/>
  <c r="O218" i="83" s="1"/>
  <c r="O219" i="83" s="1"/>
  <c r="O220" i="83" s="1"/>
  <c r="O221" i="83" s="1"/>
  <c r="O222" i="83" s="1"/>
  <c r="O223" i="83" s="1"/>
  <c r="O224" i="83" s="1"/>
  <c r="O225" i="83" s="1"/>
  <c r="O226" i="83" s="1"/>
  <c r="O227" i="83" s="1"/>
  <c r="O228" i="83" s="1"/>
  <c r="O229" i="83" s="1"/>
  <c r="P210" i="83"/>
  <c r="P211" i="83" s="1"/>
  <c r="P212" i="83" s="1"/>
  <c r="P213" i="83" s="1"/>
  <c r="P214" i="83" s="1"/>
  <c r="P215" i="83" s="1"/>
  <c r="P216" i="83" s="1"/>
  <c r="P217" i="83" s="1"/>
  <c r="P218" i="83" s="1"/>
  <c r="P219" i="83" s="1"/>
  <c r="P220" i="83" s="1"/>
  <c r="P221" i="83" s="1"/>
  <c r="P222" i="83" s="1"/>
  <c r="P223" i="83" s="1"/>
  <c r="P224" i="83" s="1"/>
  <c r="P225" i="83" s="1"/>
  <c r="P226" i="83" s="1"/>
  <c r="P227" i="83" s="1"/>
  <c r="P228" i="83" s="1"/>
  <c r="P229" i="83" s="1"/>
  <c r="O172" i="83"/>
  <c r="O173" i="83" s="1"/>
  <c r="O174" i="83" s="1"/>
  <c r="O175" i="83" s="1"/>
  <c r="O176" i="83" s="1"/>
  <c r="O177" i="83" s="1"/>
  <c r="O178" i="83" s="1"/>
  <c r="O179" i="83" s="1"/>
  <c r="O180" i="83" s="1"/>
  <c r="O181" i="83" s="1"/>
  <c r="O182" i="83" s="1"/>
  <c r="O183" i="83" s="1"/>
  <c r="O184" i="83" s="1"/>
  <c r="O185" i="83" s="1"/>
  <c r="O186" i="83" s="1"/>
  <c r="O187" i="83" s="1"/>
  <c r="O188" i="83" s="1"/>
  <c r="O189" i="83" s="1"/>
  <c r="O190" i="83" s="1"/>
  <c r="P172" i="83"/>
  <c r="P173" i="83" s="1"/>
  <c r="P174" i="83" s="1"/>
  <c r="P175" i="83" s="1"/>
  <c r="P176" i="83" s="1"/>
  <c r="P177" i="83" s="1"/>
  <c r="P178" i="83" s="1"/>
  <c r="P179" i="83" s="1"/>
  <c r="P180" i="83" s="1"/>
  <c r="P181" i="83" s="1"/>
  <c r="P182" i="83" s="1"/>
  <c r="P183" i="83" s="1"/>
  <c r="P184" i="83" s="1"/>
  <c r="P185" i="83" s="1"/>
  <c r="P186" i="83" s="1"/>
  <c r="P187" i="83" s="1"/>
  <c r="P188" i="83" s="1"/>
  <c r="P189" i="83" s="1"/>
  <c r="P190" i="83" s="1"/>
  <c r="O133" i="83"/>
  <c r="O134" i="83" s="1"/>
  <c r="O135" i="83" s="1"/>
  <c r="O136" i="83" s="1"/>
  <c r="O137" i="83" s="1"/>
  <c r="O138" i="83" s="1"/>
  <c r="O139" i="83" s="1"/>
  <c r="O140" i="83" s="1"/>
  <c r="O141" i="83" s="1"/>
  <c r="O142" i="83" s="1"/>
  <c r="O143" i="83" s="1"/>
  <c r="O144" i="83" s="1"/>
  <c r="O145" i="83" s="1"/>
  <c r="O146" i="83" s="1"/>
  <c r="O147" i="83" s="1"/>
  <c r="O148" i="83" s="1"/>
  <c r="O149" i="83" s="1"/>
  <c r="O150" i="83" s="1"/>
  <c r="O151" i="83" s="1"/>
  <c r="O152" i="83" s="1"/>
  <c r="O153" i="83" s="1"/>
  <c r="O154" i="83" s="1"/>
  <c r="O155" i="83" s="1"/>
  <c r="O156" i="83" s="1"/>
  <c r="O157" i="83" s="1"/>
  <c r="O158" i="83" s="1"/>
  <c r="O159" i="83" s="1"/>
  <c r="O160" i="83" s="1"/>
  <c r="O161" i="83" s="1"/>
  <c r="O162" i="83" s="1"/>
  <c r="O163" i="83" s="1"/>
  <c r="O164" i="83" s="1"/>
  <c r="O165" i="83" s="1"/>
  <c r="O166" i="83" s="1"/>
  <c r="O167" i="83" s="1"/>
  <c r="O168" i="83" s="1"/>
  <c r="O169" i="83" s="1"/>
  <c r="P132" i="83"/>
  <c r="P133" i="83" s="1"/>
  <c r="P134" i="83" s="1"/>
  <c r="P135" i="83" s="1"/>
  <c r="P136" i="83" s="1"/>
  <c r="P137" i="83" s="1"/>
  <c r="P138" i="83" s="1"/>
  <c r="P139" i="83" s="1"/>
  <c r="P140" i="83" s="1"/>
  <c r="P141" i="83" s="1"/>
  <c r="P142" i="83" s="1"/>
  <c r="P143" i="83" s="1"/>
  <c r="P144" i="83" s="1"/>
  <c r="P145" i="83" s="1"/>
  <c r="P146" i="83" s="1"/>
  <c r="P147" i="83" s="1"/>
  <c r="P148" i="83" s="1"/>
  <c r="P149" i="83" s="1"/>
  <c r="P150" i="83" s="1"/>
  <c r="P151" i="83" s="1"/>
  <c r="P152" i="83" s="1"/>
  <c r="P153" i="83" s="1"/>
  <c r="P154" i="83" s="1"/>
  <c r="P155" i="83" s="1"/>
  <c r="P156" i="83" s="1"/>
  <c r="P157" i="83" s="1"/>
  <c r="P158" i="83" s="1"/>
  <c r="P159" i="83" s="1"/>
  <c r="P160" i="83" s="1"/>
  <c r="P161" i="83" s="1"/>
  <c r="P162" i="83" s="1"/>
  <c r="P163" i="83" s="1"/>
  <c r="P164" i="83" s="1"/>
  <c r="P165" i="83" s="1"/>
  <c r="P166" i="83" s="1"/>
  <c r="P167" i="83" s="1"/>
  <c r="P168" i="83" s="1"/>
  <c r="P169" i="83" s="1"/>
  <c r="D6" i="81"/>
  <c r="H24" i="79"/>
  <c r="B23" i="79"/>
  <c r="AB234" i="83" l="1"/>
  <c r="AB195" i="83"/>
  <c r="AB78" i="83"/>
  <c r="M78" i="83" s="1"/>
  <c r="Y246" i="83"/>
  <c r="V246" i="83"/>
  <c r="AA235" i="83"/>
  <c r="Z235" i="83"/>
  <c r="AB235" i="83" s="1"/>
  <c r="Y236" i="83"/>
  <c r="W237" i="83"/>
  <c r="Q238" i="83"/>
  <c r="AA245" i="83"/>
  <c r="Z245" i="83"/>
  <c r="AB245" i="83" s="1"/>
  <c r="AC245" i="83" s="1"/>
  <c r="Q199" i="83"/>
  <c r="W198" i="83"/>
  <c r="Y197" i="83"/>
  <c r="AA196" i="83"/>
  <c r="Z196" i="83"/>
  <c r="AB196" i="83" s="1"/>
  <c r="Y207" i="83"/>
  <c r="AA206" i="83"/>
  <c r="Z206" i="83"/>
  <c r="AB206" i="83" s="1"/>
  <c r="AC206" i="83" s="1"/>
  <c r="AA157" i="83"/>
  <c r="Z157" i="83"/>
  <c r="AB157" i="83" s="1"/>
  <c r="Y158" i="83"/>
  <c r="Y168" i="83"/>
  <c r="AA167" i="83"/>
  <c r="Z167" i="83"/>
  <c r="W159" i="83"/>
  <c r="Q160" i="83"/>
  <c r="Y129" i="83"/>
  <c r="AA128" i="83"/>
  <c r="Z128" i="83"/>
  <c r="AB128" i="83" s="1"/>
  <c r="AC128" i="83" s="1"/>
  <c r="W120" i="83"/>
  <c r="Q121" i="83"/>
  <c r="AB117" i="83"/>
  <c r="AA118" i="83"/>
  <c r="Z118" i="83"/>
  <c r="AB118" i="83" s="1"/>
  <c r="Y119" i="83"/>
  <c r="AA89" i="83"/>
  <c r="Z89" i="83"/>
  <c r="Q82" i="83"/>
  <c r="W81" i="83"/>
  <c r="Y90" i="83"/>
  <c r="Z79" i="83"/>
  <c r="Y80" i="83"/>
  <c r="AA79" i="83"/>
  <c r="T69" i="79"/>
  <c r="T68" i="79"/>
  <c r="T58" i="79"/>
  <c r="T57" i="79"/>
  <c r="T47" i="79"/>
  <c r="T46" i="79"/>
  <c r="T36" i="79"/>
  <c r="T35" i="79"/>
  <c r="T25" i="79"/>
  <c r="T24" i="79"/>
  <c r="N18" i="81"/>
  <c r="O18" i="81" s="1"/>
  <c r="N19" i="81"/>
  <c r="O19" i="81" s="1"/>
  <c r="N20" i="81"/>
  <c r="O20" i="81" s="1"/>
  <c r="N21" i="81"/>
  <c r="O21" i="81" s="1"/>
  <c r="N23" i="81"/>
  <c r="O23" i="81" s="1"/>
  <c r="N24" i="81" s="1"/>
  <c r="N22" i="81"/>
  <c r="O22" i="81" s="1"/>
  <c r="N25" i="81"/>
  <c r="O25" i="81" s="1"/>
  <c r="N28" i="81"/>
  <c r="O28" i="81" s="1"/>
  <c r="O29" i="81"/>
  <c r="O30" i="81"/>
  <c r="O31" i="81"/>
  <c r="O32" i="81"/>
  <c r="O33" i="81"/>
  <c r="O34" i="81"/>
  <c r="N37" i="81"/>
  <c r="O37" i="81" s="1"/>
  <c r="N38" i="81"/>
  <c r="L18" i="81"/>
  <c r="M18" i="81" s="1"/>
  <c r="L19" i="81"/>
  <c r="M19" i="81" s="1"/>
  <c r="L20" i="81"/>
  <c r="M20" i="81" s="1"/>
  <c r="L21" i="81"/>
  <c r="M21" i="81" s="1"/>
  <c r="L23" i="81"/>
  <c r="M23" i="81" s="1"/>
  <c r="L24" i="81" s="1"/>
  <c r="L22" i="81"/>
  <c r="M22" i="81" s="1"/>
  <c r="L25" i="81"/>
  <c r="M25" i="81" s="1"/>
  <c r="L28" i="81"/>
  <c r="M28" i="81" s="1"/>
  <c r="L29" i="81"/>
  <c r="M29" i="81" s="1"/>
  <c r="L30" i="81"/>
  <c r="M30" i="81" s="1"/>
  <c r="L31" i="81"/>
  <c r="M31" i="81" s="1"/>
  <c r="L32" i="81"/>
  <c r="M32" i="81" s="1"/>
  <c r="L33" i="81"/>
  <c r="M33" i="81" s="1"/>
  <c r="L34" i="81"/>
  <c r="M34" i="81" s="1"/>
  <c r="L36" i="81"/>
  <c r="L37" i="81"/>
  <c r="M37" i="81" s="1"/>
  <c r="L38" i="81"/>
  <c r="J18" i="81"/>
  <c r="K18" i="81" s="1"/>
  <c r="J19" i="81"/>
  <c r="K19" i="81" s="1"/>
  <c r="J20" i="81"/>
  <c r="K20" i="81" s="1"/>
  <c r="J21" i="81"/>
  <c r="K21" i="81" s="1"/>
  <c r="J23" i="81"/>
  <c r="K23" i="81" s="1"/>
  <c r="J24" i="81" s="1"/>
  <c r="J22" i="81"/>
  <c r="K22" i="81" s="1"/>
  <c r="J25" i="81"/>
  <c r="K25" i="81" s="1"/>
  <c r="J28" i="81"/>
  <c r="K28" i="81" s="1"/>
  <c r="J29" i="81"/>
  <c r="K29" i="81" s="1"/>
  <c r="J30" i="81"/>
  <c r="K30" i="81" s="1"/>
  <c r="J31" i="81"/>
  <c r="K31" i="81" s="1"/>
  <c r="J32" i="81"/>
  <c r="K32" i="81" s="1"/>
  <c r="J33" i="81"/>
  <c r="K33" i="81" s="1"/>
  <c r="J34" i="81"/>
  <c r="K34" i="81" s="1"/>
  <c r="J36" i="81"/>
  <c r="J37" i="81"/>
  <c r="K37" i="81" s="1"/>
  <c r="J38" i="81"/>
  <c r="H18" i="81"/>
  <c r="I18" i="81" s="1"/>
  <c r="H19" i="81"/>
  <c r="I19" i="81" s="1"/>
  <c r="H20" i="81"/>
  <c r="I20" i="81" s="1"/>
  <c r="H21" i="81"/>
  <c r="I21" i="81" s="1"/>
  <c r="H23" i="81"/>
  <c r="I23" i="81" s="1"/>
  <c r="H24" i="81" s="1"/>
  <c r="H22" i="81"/>
  <c r="I22" i="81" s="1"/>
  <c r="H25" i="81"/>
  <c r="I25" i="81" s="1"/>
  <c r="H28" i="81"/>
  <c r="I28" i="81" s="1"/>
  <c r="H29" i="81"/>
  <c r="I29" i="81" s="1"/>
  <c r="H30" i="81"/>
  <c r="I30" i="81" s="1"/>
  <c r="H31" i="81"/>
  <c r="I31" i="81" s="1"/>
  <c r="H32" i="81"/>
  <c r="I32" i="81" s="1"/>
  <c r="H33" i="81"/>
  <c r="I33" i="81" s="1"/>
  <c r="H34" i="81"/>
  <c r="I34" i="81" s="1"/>
  <c r="H36" i="81"/>
  <c r="H37" i="81"/>
  <c r="I37" i="81" s="1"/>
  <c r="H38" i="81"/>
  <c r="F18" i="81"/>
  <c r="G18" i="81" s="1"/>
  <c r="F19" i="81"/>
  <c r="G19" i="81" s="1"/>
  <c r="F20" i="81"/>
  <c r="G20" i="81" s="1"/>
  <c r="F21" i="81"/>
  <c r="G21" i="81" s="1"/>
  <c r="F23" i="81"/>
  <c r="G23" i="81" s="1"/>
  <c r="F24" i="81" s="1"/>
  <c r="F22" i="81"/>
  <c r="G22" i="81" s="1"/>
  <c r="F25" i="81"/>
  <c r="G25" i="81" s="1"/>
  <c r="F28" i="81"/>
  <c r="G28" i="81" s="1"/>
  <c r="F29" i="81"/>
  <c r="G29" i="81" s="1"/>
  <c r="F30" i="81"/>
  <c r="G30" i="81" s="1"/>
  <c r="F31" i="81"/>
  <c r="G31" i="81" s="1"/>
  <c r="F32" i="81"/>
  <c r="G32" i="81" s="1"/>
  <c r="F33" i="81"/>
  <c r="G33" i="81" s="1"/>
  <c r="F34" i="81"/>
  <c r="G34" i="81" s="1"/>
  <c r="F36" i="81"/>
  <c r="F37" i="81"/>
  <c r="G37" i="81" s="1"/>
  <c r="F38" i="81"/>
  <c r="D38" i="81"/>
  <c r="D37" i="81"/>
  <c r="AB79" i="83" l="1"/>
  <c r="M79" i="83" s="1"/>
  <c r="Q239" i="83"/>
  <c r="W238" i="83"/>
  <c r="Y238" i="83" s="1"/>
  <c r="Y247" i="83"/>
  <c r="AD246" i="83"/>
  <c r="AA246" i="83"/>
  <c r="Z246" i="83"/>
  <c r="AB246" i="83" s="1"/>
  <c r="AC246" i="83" s="1"/>
  <c r="Y237" i="83"/>
  <c r="AA236" i="83"/>
  <c r="Z236" i="83"/>
  <c r="Y208" i="83"/>
  <c r="AD207" i="83"/>
  <c r="AA207" i="83"/>
  <c r="Z207" i="83"/>
  <c r="AB207" i="83" s="1"/>
  <c r="AC207" i="83" s="1"/>
  <c r="Z197" i="83"/>
  <c r="AA197" i="83"/>
  <c r="Y198" i="83"/>
  <c r="Q200" i="83"/>
  <c r="W199" i="83"/>
  <c r="Y199" i="83" s="1"/>
  <c r="Y159" i="83"/>
  <c r="AB167" i="83"/>
  <c r="AC167" i="83" s="1"/>
  <c r="W160" i="83"/>
  <c r="Y160" i="83" s="1"/>
  <c r="Q161" i="83"/>
  <c r="Y169" i="83"/>
  <c r="AD168" i="83"/>
  <c r="AA168" i="83"/>
  <c r="Z168" i="83"/>
  <c r="AB168" i="83" s="1"/>
  <c r="AC168" i="83" s="1"/>
  <c r="AA158" i="83"/>
  <c r="Z158" i="83"/>
  <c r="AB158" i="83" s="1"/>
  <c r="AC156" i="83" s="1"/>
  <c r="AC157" i="83" s="1"/>
  <c r="AC158" i="83" s="1"/>
  <c r="Y120" i="83"/>
  <c r="AA119" i="83"/>
  <c r="Z119" i="83"/>
  <c r="Q122" i="83"/>
  <c r="W121" i="83"/>
  <c r="Y121" i="83" s="1"/>
  <c r="Y130" i="83"/>
  <c r="AD129" i="83"/>
  <c r="AA129" i="83"/>
  <c r="Z129" i="83"/>
  <c r="AB129" i="83" s="1"/>
  <c r="AC129" i="83" s="1"/>
  <c r="AA80" i="83"/>
  <c r="Z80" i="83"/>
  <c r="AD90" i="83"/>
  <c r="AA90" i="83"/>
  <c r="Z90" i="83"/>
  <c r="Y81" i="83"/>
  <c r="Q83" i="83"/>
  <c r="W82" i="83"/>
  <c r="Y82" i="83" s="1"/>
  <c r="AB89" i="83"/>
  <c r="AC89" i="83" s="1"/>
  <c r="Y91" i="83"/>
  <c r="I13" i="81"/>
  <c r="Q13" i="81"/>
  <c r="J13" i="81"/>
  <c r="R13" i="81"/>
  <c r="K13" i="81"/>
  <c r="S13" i="81"/>
  <c r="M13" i="81"/>
  <c r="L13" i="81"/>
  <c r="T13" i="81"/>
  <c r="H13" i="81"/>
  <c r="O13" i="81"/>
  <c r="P13" i="81"/>
  <c r="N13" i="81"/>
  <c r="M14" i="81"/>
  <c r="N14" i="81"/>
  <c r="I14" i="81"/>
  <c r="H14" i="81"/>
  <c r="O14" i="81"/>
  <c r="K14" i="81"/>
  <c r="P14" i="81"/>
  <c r="S14" i="81"/>
  <c r="T14" i="81"/>
  <c r="Q14" i="81"/>
  <c r="J14" i="81"/>
  <c r="R14" i="81"/>
  <c r="L14" i="81"/>
  <c r="M10" i="81"/>
  <c r="H10" i="81"/>
  <c r="N10" i="81"/>
  <c r="L10" i="81"/>
  <c r="O10" i="81"/>
  <c r="P10" i="81"/>
  <c r="S10" i="81"/>
  <c r="I10" i="81"/>
  <c r="Q10" i="81"/>
  <c r="J10" i="81"/>
  <c r="R10" i="81"/>
  <c r="K10" i="81"/>
  <c r="T10" i="81"/>
  <c r="I11" i="81"/>
  <c r="Q11" i="81"/>
  <c r="J11" i="81"/>
  <c r="R11" i="81"/>
  <c r="H11" i="81"/>
  <c r="K11" i="81"/>
  <c r="S11" i="81"/>
  <c r="O11" i="81"/>
  <c r="L11" i="81"/>
  <c r="T11" i="81"/>
  <c r="P11" i="81"/>
  <c r="M11" i="81"/>
  <c r="N11" i="81"/>
  <c r="M12" i="81"/>
  <c r="N12" i="81"/>
  <c r="K12" i="81"/>
  <c r="T12" i="81"/>
  <c r="O12" i="81"/>
  <c r="H12" i="81"/>
  <c r="L12" i="81"/>
  <c r="P12" i="81"/>
  <c r="Q12" i="81"/>
  <c r="I12" i="81"/>
  <c r="J12" i="81"/>
  <c r="R12" i="81"/>
  <c r="S12" i="81"/>
  <c r="M36" i="81"/>
  <c r="M38" i="81"/>
  <c r="O36" i="81"/>
  <c r="O38" i="81"/>
  <c r="G36" i="81"/>
  <c r="G38" i="81"/>
  <c r="I36" i="81"/>
  <c r="I38" i="81"/>
  <c r="K36" i="81"/>
  <c r="K38" i="81"/>
  <c r="J35" i="81"/>
  <c r="K35" i="81" s="1"/>
  <c r="N35" i="81"/>
  <c r="O35" i="81" s="1"/>
  <c r="F35" i="81"/>
  <c r="G35" i="81" s="1"/>
  <c r="L35" i="81"/>
  <c r="M35" i="81" s="1"/>
  <c r="H35" i="81"/>
  <c r="I35" i="81" s="1"/>
  <c r="D36" i="81"/>
  <c r="E38" i="81" s="1"/>
  <c r="D34" i="81"/>
  <c r="D33" i="81"/>
  <c r="D32" i="81"/>
  <c r="D31" i="81"/>
  <c r="D30" i="81"/>
  <c r="D29" i="81"/>
  <c r="D28" i="81"/>
  <c r="D23" i="81"/>
  <c r="E37" i="81"/>
  <c r="AB90" i="83" l="1"/>
  <c r="AC90" i="83" s="1"/>
  <c r="AB80" i="83"/>
  <c r="M80" i="83" s="1"/>
  <c r="AB236" i="83"/>
  <c r="AC234" i="83" s="1"/>
  <c r="AC235" i="83" s="1"/>
  <c r="AC236" i="83" s="1"/>
  <c r="Q240" i="83"/>
  <c r="W239" i="83"/>
  <c r="AB197" i="83"/>
  <c r="AC195" i="83" s="1"/>
  <c r="AC196" i="83" s="1"/>
  <c r="AC197" i="83" s="1"/>
  <c r="Q201" i="83"/>
  <c r="W200" i="83"/>
  <c r="Q162" i="83"/>
  <c r="W161" i="83"/>
  <c r="AB119" i="83"/>
  <c r="AC117" i="83" s="1"/>
  <c r="AC118" i="83" s="1"/>
  <c r="AC119" i="83" s="1"/>
  <c r="Q123" i="83"/>
  <c r="W122" i="83"/>
  <c r="Y122" i="83" s="1"/>
  <c r="W83" i="83"/>
  <c r="Q84" i="83"/>
  <c r="M89" i="83"/>
  <c r="I24" i="81"/>
  <c r="Q97" i="83" s="1"/>
  <c r="J97" i="83" s="1"/>
  <c r="G24" i="81"/>
  <c r="Q58" i="83" s="1"/>
  <c r="J58" i="83" s="1"/>
  <c r="K24" i="81"/>
  <c r="Q136" i="83" s="1"/>
  <c r="J136" i="83" s="1"/>
  <c r="M24" i="81"/>
  <c r="Q175" i="83" s="1"/>
  <c r="J175" i="83" s="1"/>
  <c r="O24" i="81"/>
  <c r="Q214" i="83" s="1"/>
  <c r="J214" i="83" s="1"/>
  <c r="D5" i="81"/>
  <c r="D4" i="81"/>
  <c r="AC78" i="83" l="1"/>
  <c r="AC79" i="83" s="1"/>
  <c r="AC80" i="83" s="1"/>
  <c r="Y239" i="83"/>
  <c r="Q241" i="83"/>
  <c r="W240" i="83"/>
  <c r="Y240" i="83" s="1"/>
  <c r="W201" i="83"/>
  <c r="Q202" i="83"/>
  <c r="Y200" i="83"/>
  <c r="Y161" i="83"/>
  <c r="Q163" i="83"/>
  <c r="W162" i="83"/>
  <c r="Y162" i="83" s="1"/>
  <c r="W123" i="83"/>
  <c r="Q124" i="83"/>
  <c r="W84" i="83"/>
  <c r="Q85" i="83"/>
  <c r="Y83" i="83"/>
  <c r="M90" i="83"/>
  <c r="E5" i="81"/>
  <c r="E4" i="81"/>
  <c r="E36" i="81"/>
  <c r="E34" i="81"/>
  <c r="E32" i="81"/>
  <c r="E33" i="81"/>
  <c r="E31" i="81"/>
  <c r="E29" i="81"/>
  <c r="E30" i="81"/>
  <c r="E28" i="81"/>
  <c r="E23" i="81"/>
  <c r="D24" i="81" s="1"/>
  <c r="E6" i="81"/>
  <c r="B24" i="52"/>
  <c r="Q242" i="83" l="1"/>
  <c r="Q243" i="83" s="1"/>
  <c r="W241" i="83"/>
  <c r="Y241" i="83" s="1"/>
  <c r="W242" i="83"/>
  <c r="Y242" i="83" s="1"/>
  <c r="X237" i="83"/>
  <c r="Q203" i="83"/>
  <c r="Q204" i="83" s="1"/>
  <c r="W202" i="83"/>
  <c r="Y201" i="83"/>
  <c r="Q164" i="83"/>
  <c r="Q165" i="83" s="1"/>
  <c r="W163" i="83"/>
  <c r="Q125" i="83"/>
  <c r="Q126" i="83" s="1"/>
  <c r="W124" i="83"/>
  <c r="Y123" i="83"/>
  <c r="W125" i="83"/>
  <c r="Y125" i="83" s="1"/>
  <c r="Q86" i="83"/>
  <c r="Q87" i="83" s="1"/>
  <c r="W85" i="83"/>
  <c r="Y84" i="83"/>
  <c r="I9" i="81"/>
  <c r="Q9" i="81"/>
  <c r="J9" i="81"/>
  <c r="R9" i="81"/>
  <c r="K9" i="81"/>
  <c r="S9" i="81"/>
  <c r="L9" i="81"/>
  <c r="T9" i="81"/>
  <c r="M9" i="81"/>
  <c r="P9" i="81"/>
  <c r="N9" i="81"/>
  <c r="H9" i="81"/>
  <c r="O9" i="81"/>
  <c r="D35" i="81"/>
  <c r="E35" i="81" s="1"/>
  <c r="T237" i="83" l="1"/>
  <c r="Z237" i="83" s="1"/>
  <c r="Q244" i="83"/>
  <c r="Q245" i="83" s="1"/>
  <c r="Q246" i="83" s="1"/>
  <c r="Q247" i="83" s="1"/>
  <c r="W243" i="83"/>
  <c r="Y202" i="83"/>
  <c r="X198" i="83" s="1"/>
  <c r="W203" i="83"/>
  <c r="Q205" i="83"/>
  <c r="Q206" i="83" s="1"/>
  <c r="Q207" i="83" s="1"/>
  <c r="Q208" i="83" s="1"/>
  <c r="W204" i="83"/>
  <c r="Y163" i="83"/>
  <c r="W164" i="83"/>
  <c r="Q166" i="83"/>
  <c r="Q167" i="83" s="1"/>
  <c r="Q168" i="83" s="1"/>
  <c r="Q169" i="83" s="1"/>
  <c r="W165" i="83"/>
  <c r="Y124" i="83"/>
  <c r="W126" i="83"/>
  <c r="Q127" i="83"/>
  <c r="Q128" i="83" s="1"/>
  <c r="Q129" i="83" s="1"/>
  <c r="Q130" i="83" s="1"/>
  <c r="Y85" i="83"/>
  <c r="X81" i="83" s="1"/>
  <c r="W86" i="83"/>
  <c r="W87" i="83"/>
  <c r="Q88" i="83"/>
  <c r="Q89" i="83" s="1"/>
  <c r="Q90" i="83" s="1"/>
  <c r="Q91" i="83" s="1"/>
  <c r="E24" i="81"/>
  <c r="Q19" i="83" s="1"/>
  <c r="J19" i="83" s="1"/>
  <c r="B257" i="80"/>
  <c r="B251" i="80"/>
  <c r="B209" i="80"/>
  <c r="B203" i="80"/>
  <c r="B161" i="80"/>
  <c r="B155" i="80"/>
  <c r="B113" i="80"/>
  <c r="B107" i="80"/>
  <c r="B65" i="80"/>
  <c r="B59" i="80"/>
  <c r="N27" i="81"/>
  <c r="O27" i="81" s="1"/>
  <c r="N26" i="81"/>
  <c r="O26" i="81" s="1"/>
  <c r="L27" i="81"/>
  <c r="M27" i="81" s="1"/>
  <c r="L26" i="81"/>
  <c r="M26" i="81" s="1"/>
  <c r="J27" i="81"/>
  <c r="K27" i="81" s="1"/>
  <c r="J26" i="81"/>
  <c r="K26" i="81" s="1"/>
  <c r="H27" i="81"/>
  <c r="I27" i="81" s="1"/>
  <c r="H26" i="81"/>
  <c r="I26" i="81" s="1"/>
  <c r="F27" i="81"/>
  <c r="G27" i="81" s="1"/>
  <c r="F26" i="81"/>
  <c r="G26" i="81" s="1"/>
  <c r="AA237" i="83" l="1"/>
  <c r="AB237" i="83" s="1"/>
  <c r="AC237" i="83" s="1"/>
  <c r="N237" i="83" s="1"/>
  <c r="T198" i="83"/>
  <c r="AA198" i="83" s="1"/>
  <c r="Y243" i="83"/>
  <c r="V234" i="83"/>
  <c r="V243" i="83" s="1"/>
  <c r="Y204" i="83"/>
  <c r="Y203" i="83"/>
  <c r="V195" i="83"/>
  <c r="Y164" i="83"/>
  <c r="V156" i="83"/>
  <c r="Y165" i="83"/>
  <c r="X159" i="83"/>
  <c r="T159" i="83" s="1"/>
  <c r="X166" i="83"/>
  <c r="Y126" i="83"/>
  <c r="X120" i="83"/>
  <c r="V117" i="83"/>
  <c r="T81" i="83"/>
  <c r="Y86" i="83"/>
  <c r="V78" i="83"/>
  <c r="Y87" i="83"/>
  <c r="D161" i="80"/>
  <c r="D65" i="80"/>
  <c r="D209" i="80"/>
  <c r="D113" i="80"/>
  <c r="D257" i="80"/>
  <c r="T120" i="83" l="1"/>
  <c r="AA120" i="83" s="1"/>
  <c r="Z198" i="83"/>
  <c r="AB198" i="83" s="1"/>
  <c r="AC198" i="83" s="1"/>
  <c r="N198" i="83" s="1"/>
  <c r="V237" i="83"/>
  <c r="V238" i="83" s="1"/>
  <c r="V239" i="83" s="1"/>
  <c r="V240" i="83" s="1"/>
  <c r="V241" i="83" s="1"/>
  <c r="X243" i="83"/>
  <c r="X244" i="83"/>
  <c r="T243" i="83"/>
  <c r="V198" i="83"/>
  <c r="V199" i="83" s="1"/>
  <c r="V200" i="83" s="1"/>
  <c r="V201" i="83" s="1"/>
  <c r="V202" i="83" s="1"/>
  <c r="X204" i="83"/>
  <c r="T204" i="83" s="1"/>
  <c r="X205" i="83"/>
  <c r="AA159" i="83"/>
  <c r="Z159" i="83"/>
  <c r="AB159" i="83" s="1"/>
  <c r="AC159" i="83" s="1"/>
  <c r="X165" i="83"/>
  <c r="T165" i="83"/>
  <c r="V159" i="83"/>
  <c r="V160" i="83" s="1"/>
  <c r="V161" i="83" s="1"/>
  <c r="V162" i="83" s="1"/>
  <c r="V163" i="83" s="1"/>
  <c r="V120" i="83"/>
  <c r="V121" i="83" s="1"/>
  <c r="V122" i="83" s="1"/>
  <c r="V123" i="83" s="1"/>
  <c r="V124" i="83" s="1"/>
  <c r="Z120" i="83"/>
  <c r="X126" i="83"/>
  <c r="T126" i="83" s="1"/>
  <c r="X127" i="83"/>
  <c r="V81" i="83"/>
  <c r="V82" i="83" s="1"/>
  <c r="V83" i="83" s="1"/>
  <c r="V84" i="83" s="1"/>
  <c r="V85" i="83" s="1"/>
  <c r="X87" i="83"/>
  <c r="X88" i="83"/>
  <c r="AA81" i="83"/>
  <c r="Z81" i="83"/>
  <c r="X50" i="79"/>
  <c r="X39" i="79"/>
  <c r="X28" i="79"/>
  <c r="F80" i="81"/>
  <c r="X17" i="79"/>
  <c r="S34" i="83"/>
  <c r="S39" i="83" s="1"/>
  <c r="S40" i="83" s="1"/>
  <c r="S41" i="83" s="1"/>
  <c r="S42" i="83" s="1"/>
  <c r="Q34" i="83"/>
  <c r="AB120" i="83" l="1"/>
  <c r="AC120" i="83" s="1"/>
  <c r="N120" i="83" s="1"/>
  <c r="AB81" i="83"/>
  <c r="AC81" i="83" s="1"/>
  <c r="N81" i="83" s="1"/>
  <c r="AA243" i="83"/>
  <c r="Z243" i="83"/>
  <c r="V244" i="83"/>
  <c r="U234" i="83" s="1"/>
  <c r="AA204" i="83"/>
  <c r="Z204" i="83"/>
  <c r="U195" i="83"/>
  <c r="U156" i="83"/>
  <c r="AA165" i="83"/>
  <c r="Z165" i="83"/>
  <c r="AB165" i="83" s="1"/>
  <c r="AC165" i="83" s="1"/>
  <c r="AA126" i="83"/>
  <c r="Z126" i="83"/>
  <c r="AB126" i="83" s="1"/>
  <c r="AC126" i="83" s="1"/>
  <c r="N126" i="83" s="1"/>
  <c r="U117" i="83"/>
  <c r="T87" i="83"/>
  <c r="U78" i="83"/>
  <c r="Q35" i="83"/>
  <c r="Q36" i="83" s="1"/>
  <c r="Q37" i="83" s="1"/>
  <c r="Q38" i="83" s="1"/>
  <c r="Q39" i="83" s="1"/>
  <c r="X6" i="79" s="1"/>
  <c r="I108" i="81"/>
  <c r="F94" i="81"/>
  <c r="Z25" i="79"/>
  <c r="E98" i="81"/>
  <c r="Z39" i="79"/>
  <c r="Z50" i="79"/>
  <c r="E108" i="81"/>
  <c r="Z47" i="79"/>
  <c r="Z58" i="79"/>
  <c r="E94" i="81"/>
  <c r="Z36" i="79"/>
  <c r="E80" i="81"/>
  <c r="Z28" i="79"/>
  <c r="E84" i="81"/>
  <c r="E70" i="81"/>
  <c r="E56" i="81"/>
  <c r="Z17" i="79"/>
  <c r="E66" i="81"/>
  <c r="F108" i="81"/>
  <c r="S43" i="83"/>
  <c r="S44" i="83" s="1"/>
  <c r="S45" i="83" s="1"/>
  <c r="S46" i="83" s="1"/>
  <c r="S47" i="83" s="1"/>
  <c r="S48" i="83" s="1"/>
  <c r="AB243" i="83" l="1"/>
  <c r="AC243" i="83" s="1"/>
  <c r="N243" i="83" s="1"/>
  <c r="AB204" i="83"/>
  <c r="AC204" i="83" s="1"/>
  <c r="N204" i="83" s="1"/>
  <c r="M81" i="83"/>
  <c r="U244" i="83"/>
  <c r="U237" i="83"/>
  <c r="U238" i="83" s="1"/>
  <c r="U239" i="83" s="1"/>
  <c r="U240" i="83" s="1"/>
  <c r="U241" i="83" s="1"/>
  <c r="U243" i="83" s="1"/>
  <c r="U205" i="83"/>
  <c r="U198" i="83"/>
  <c r="U199" i="83" s="1"/>
  <c r="U200" i="83" s="1"/>
  <c r="U201" i="83" s="1"/>
  <c r="U202" i="83" s="1"/>
  <c r="U204" i="83" s="1"/>
  <c r="U159" i="83"/>
  <c r="U160" i="83" s="1"/>
  <c r="U161" i="83" s="1"/>
  <c r="U162" i="83" s="1"/>
  <c r="U163" i="83" s="1"/>
  <c r="U165" i="83" s="1"/>
  <c r="U166" i="83"/>
  <c r="U127" i="83"/>
  <c r="U120" i="83"/>
  <c r="U121" i="83" s="1"/>
  <c r="U122" i="83" s="1"/>
  <c r="U123" i="83" s="1"/>
  <c r="U124" i="83" s="1"/>
  <c r="U126" i="83" s="1"/>
  <c r="U88" i="83"/>
  <c r="U81" i="83"/>
  <c r="U82" i="83" s="1"/>
  <c r="U83" i="83" s="1"/>
  <c r="U84" i="83" s="1"/>
  <c r="U85" i="83" s="1"/>
  <c r="U87" i="83" s="1"/>
  <c r="AA87" i="83"/>
  <c r="Z87" i="83"/>
  <c r="H94" i="81"/>
  <c r="I94" i="81"/>
  <c r="W39" i="83"/>
  <c r="Y39" i="83" s="1"/>
  <c r="S48" i="79"/>
  <c r="S59" i="79"/>
  <c r="H111" i="81"/>
  <c r="I98" i="81"/>
  <c r="I84" i="81"/>
  <c r="H97" i="81"/>
  <c r="H83" i="81"/>
  <c r="I70" i="81"/>
  <c r="H69" i="81"/>
  <c r="I56" i="81"/>
  <c r="S49" i="83"/>
  <c r="S50" i="83" s="1"/>
  <c r="S51" i="83" s="1"/>
  <c r="E95" i="81"/>
  <c r="Y48" i="79"/>
  <c r="E109" i="81"/>
  <c r="Z37" i="79"/>
  <c r="Y37" i="79"/>
  <c r="E67" i="81"/>
  <c r="Y26" i="79"/>
  <c r="E81" i="81"/>
  <c r="Z59" i="79"/>
  <c r="F98" i="81"/>
  <c r="F109" i="81"/>
  <c r="F70" i="81"/>
  <c r="F84" i="81"/>
  <c r="Z48" i="79"/>
  <c r="Z26" i="79"/>
  <c r="F56" i="81"/>
  <c r="I66" i="81"/>
  <c r="F66" i="81"/>
  <c r="H108" i="81"/>
  <c r="H22" i="83"/>
  <c r="E22" i="83"/>
  <c r="D26" i="81" s="1"/>
  <c r="D22" i="83"/>
  <c r="D25" i="81" s="1"/>
  <c r="D20" i="83"/>
  <c r="D18" i="83"/>
  <c r="D21" i="81" s="1"/>
  <c r="E21" i="81" s="1"/>
  <c r="D17" i="83"/>
  <c r="D20" i="81" s="1"/>
  <c r="E20" i="81" s="1"/>
  <c r="D16" i="83"/>
  <c r="D19" i="81" s="1"/>
  <c r="E19" i="81" s="1"/>
  <c r="D15" i="83"/>
  <c r="AB87" i="83" l="1"/>
  <c r="AC87" i="83" s="1"/>
  <c r="N87" i="83" s="1"/>
  <c r="U246" i="83"/>
  <c r="U245" i="83"/>
  <c r="U207" i="83"/>
  <c r="U206" i="83"/>
  <c r="U168" i="83"/>
  <c r="U167" i="83"/>
  <c r="U129" i="83"/>
  <c r="U128" i="83"/>
  <c r="U90" i="83"/>
  <c r="U89" i="83"/>
  <c r="M88" i="83"/>
  <c r="O54" i="83"/>
  <c r="P54" i="83" s="1"/>
  <c r="E42" i="81"/>
  <c r="M195" i="83"/>
  <c r="M205" i="83"/>
  <c r="Y59" i="79"/>
  <c r="I99" i="81"/>
  <c r="S60" i="79"/>
  <c r="S49" i="79"/>
  <c r="I85" i="81"/>
  <c r="M156" i="83"/>
  <c r="H70" i="81"/>
  <c r="I71" i="81"/>
  <c r="I57" i="81"/>
  <c r="E110" i="81"/>
  <c r="Z38" i="79"/>
  <c r="Y38" i="79"/>
  <c r="D27" i="81"/>
  <c r="E27" i="81" s="1"/>
  <c r="E96" i="81"/>
  <c r="Y49" i="79"/>
  <c r="D18" i="81"/>
  <c r="E18" i="81" s="1"/>
  <c r="E68" i="81"/>
  <c r="Y27" i="79"/>
  <c r="Z49" i="79"/>
  <c r="Z60" i="79"/>
  <c r="I95" i="81"/>
  <c r="F95" i="81"/>
  <c r="H98" i="81"/>
  <c r="E74" i="81"/>
  <c r="X30" i="79"/>
  <c r="I81" i="81"/>
  <c r="F81" i="81"/>
  <c r="I109" i="81"/>
  <c r="H84" i="81"/>
  <c r="X52" i="79"/>
  <c r="E82" i="81"/>
  <c r="M117" i="83"/>
  <c r="X41" i="79"/>
  <c r="Z27" i="79"/>
  <c r="H56" i="81"/>
  <c r="I67" i="81"/>
  <c r="F67" i="81"/>
  <c r="H66" i="81"/>
  <c r="X19" i="79"/>
  <c r="D22" i="81"/>
  <c r="E22" i="81" s="1"/>
  <c r="B11" i="80"/>
  <c r="E25" i="81"/>
  <c r="B17" i="80"/>
  <c r="E26" i="81"/>
  <c r="D17" i="80"/>
  <c r="Z6" i="79"/>
  <c r="W49" i="83"/>
  <c r="Q40" i="83"/>
  <c r="W50" i="83" s="1"/>
  <c r="M87" i="83" l="1"/>
  <c r="M166" i="83"/>
  <c r="I80" i="81"/>
  <c r="F42" i="81"/>
  <c r="Y60" i="79"/>
  <c r="M196" i="83"/>
  <c r="I100" i="81"/>
  <c r="M157" i="83"/>
  <c r="I86" i="81"/>
  <c r="F88" i="81"/>
  <c r="M118" i="83"/>
  <c r="I72" i="81"/>
  <c r="H71" i="81"/>
  <c r="I58" i="81"/>
  <c r="O55" i="83"/>
  <c r="O56" i="83" s="1"/>
  <c r="O57" i="83" s="1"/>
  <c r="O58" i="83" s="1"/>
  <c r="O59" i="83" s="1"/>
  <c r="O60" i="83" s="1"/>
  <c r="O61" i="83" s="1"/>
  <c r="O62" i="83" s="1"/>
  <c r="O63" i="83" s="1"/>
  <c r="O64" i="83" s="1"/>
  <c r="O65" i="83" s="1"/>
  <c r="O66" i="83" s="1"/>
  <c r="O67" i="83" s="1"/>
  <c r="O68" i="83" s="1"/>
  <c r="O69" i="83" s="1"/>
  <c r="O70" i="83" s="1"/>
  <c r="O71" i="83" s="1"/>
  <c r="O72" i="83" s="1"/>
  <c r="O73" i="83" s="1"/>
  <c r="P55" i="83"/>
  <c r="P56" i="83" s="1"/>
  <c r="P57" i="83" s="1"/>
  <c r="P58" i="83" s="1"/>
  <c r="P59" i="83" s="1"/>
  <c r="P60" i="83" s="1"/>
  <c r="P61" i="83" s="1"/>
  <c r="P62" i="83" s="1"/>
  <c r="P63" i="83" s="1"/>
  <c r="P64" i="83" s="1"/>
  <c r="P65" i="83" s="1"/>
  <c r="P66" i="83" s="1"/>
  <c r="P67" i="83" s="1"/>
  <c r="P68" i="83" s="1"/>
  <c r="P69" i="83" s="1"/>
  <c r="P70" i="83" s="1"/>
  <c r="P71" i="83" s="1"/>
  <c r="P72" i="83" s="1"/>
  <c r="P73" i="83" s="1"/>
  <c r="E88" i="81"/>
  <c r="E102" i="81"/>
  <c r="E60" i="81"/>
  <c r="E52" i="81"/>
  <c r="Z41" i="79"/>
  <c r="Z19" i="79"/>
  <c r="M206" i="83"/>
  <c r="Z30" i="79"/>
  <c r="H85" i="81"/>
  <c r="F75" i="81"/>
  <c r="X31" i="79"/>
  <c r="F89" i="81"/>
  <c r="X42" i="79"/>
  <c r="I96" i="81"/>
  <c r="F96" i="81"/>
  <c r="H109" i="81"/>
  <c r="F74" i="81"/>
  <c r="I110" i="81"/>
  <c r="F110" i="81"/>
  <c r="Z52" i="79"/>
  <c r="F103" i="81"/>
  <c r="X53" i="79"/>
  <c r="I82" i="81"/>
  <c r="F82" i="81"/>
  <c r="H99" i="81"/>
  <c r="M167" i="83"/>
  <c r="H95" i="81"/>
  <c r="H67" i="81"/>
  <c r="I68" i="81"/>
  <c r="F68" i="81"/>
  <c r="H57" i="81"/>
  <c r="F61" i="81"/>
  <c r="X20" i="79"/>
  <c r="Z39" i="83"/>
  <c r="H42" i="81" s="1"/>
  <c r="Y49" i="83"/>
  <c r="Z14" i="79"/>
  <c r="AA39" i="83"/>
  <c r="I42" i="81" s="1"/>
  <c r="W40" i="83"/>
  <c r="W41" i="83" s="1"/>
  <c r="Y40" i="83"/>
  <c r="Z40" i="83" s="1"/>
  <c r="H43" i="81" s="1"/>
  <c r="Q41" i="83"/>
  <c r="W51" i="83" s="1"/>
  <c r="P74" i="83" l="1"/>
  <c r="P75" i="83" s="1"/>
  <c r="P76" i="83" s="1"/>
  <c r="P77" i="83" s="1"/>
  <c r="P78" i="83" s="1"/>
  <c r="P79" i="83" s="1"/>
  <c r="P80" i="83" s="1"/>
  <c r="P81" i="83" s="1"/>
  <c r="P82" i="83" s="1"/>
  <c r="P83" i="83" s="1"/>
  <c r="P84" i="83" s="1"/>
  <c r="P85" i="83" s="1"/>
  <c r="P86" i="83" s="1"/>
  <c r="P87" i="83" s="1"/>
  <c r="P88" i="83" s="1"/>
  <c r="P89" i="83" s="1"/>
  <c r="P90" i="83" s="1"/>
  <c r="P91" i="83" s="1"/>
  <c r="O74" i="83"/>
  <c r="O75" i="83" s="1"/>
  <c r="O76" i="83" s="1"/>
  <c r="O77" i="83" s="1"/>
  <c r="O78" i="83" s="1"/>
  <c r="O79" i="83" s="1"/>
  <c r="O80" i="83" s="1"/>
  <c r="O81" i="83" s="1"/>
  <c r="O82" i="83" s="1"/>
  <c r="O83" i="83" s="1"/>
  <c r="O84" i="83" s="1"/>
  <c r="O85" i="83" s="1"/>
  <c r="O86" i="83" s="1"/>
  <c r="O87" i="83" s="1"/>
  <c r="O88" i="83" s="1"/>
  <c r="O89" i="83" s="1"/>
  <c r="O90" i="83" s="1"/>
  <c r="O91" i="83" s="1"/>
  <c r="F52" i="81"/>
  <c r="F102" i="81"/>
  <c r="X32" i="79"/>
  <c r="F60" i="81"/>
  <c r="E103" i="81"/>
  <c r="M168" i="83"/>
  <c r="E89" i="81"/>
  <c r="H100" i="81"/>
  <c r="H96" i="81"/>
  <c r="M207" i="83"/>
  <c r="H110" i="81"/>
  <c r="Z31" i="79"/>
  <c r="S26" i="79"/>
  <c r="T26" i="79" s="1"/>
  <c r="H86" i="81"/>
  <c r="F104" i="81"/>
  <c r="X54" i="79"/>
  <c r="E75" i="81"/>
  <c r="Z53" i="79"/>
  <c r="X43" i="79"/>
  <c r="M119" i="83"/>
  <c r="H72" i="81"/>
  <c r="Z42" i="79"/>
  <c r="H58" i="81"/>
  <c r="Z20" i="79"/>
  <c r="X21" i="79"/>
  <c r="E61" i="81"/>
  <c r="H68" i="81"/>
  <c r="Y41" i="83"/>
  <c r="Z41" i="83" s="1"/>
  <c r="H44" i="81" s="1"/>
  <c r="AA40" i="83"/>
  <c r="I43" i="81" s="1"/>
  <c r="Q42" i="83"/>
  <c r="W42" i="83" s="1"/>
  <c r="M197" i="83" l="1"/>
  <c r="S50" i="79"/>
  <c r="S39" i="79"/>
  <c r="F91" i="81"/>
  <c r="M158" i="83"/>
  <c r="F90" i="81"/>
  <c r="Z32" i="79"/>
  <c r="E76" i="81"/>
  <c r="F76" i="81"/>
  <c r="Z54" i="79"/>
  <c r="X44" i="79"/>
  <c r="E104" i="81"/>
  <c r="E90" i="81"/>
  <c r="X55" i="79"/>
  <c r="Z43" i="79"/>
  <c r="E62" i="81"/>
  <c r="Z21" i="79"/>
  <c r="Z22" i="79"/>
  <c r="X22" i="79"/>
  <c r="X8" i="79"/>
  <c r="AB40" i="83"/>
  <c r="M40" i="83" s="1"/>
  <c r="AB39" i="83"/>
  <c r="M39" i="83" s="1"/>
  <c r="AA41" i="83"/>
  <c r="I44" i="81" s="1"/>
  <c r="Q43" i="83"/>
  <c r="X9" i="79" s="1"/>
  <c r="E46" i="81" l="1"/>
  <c r="F105" i="81"/>
  <c r="F62" i="81"/>
  <c r="S17" i="79"/>
  <c r="T17" i="79" s="1"/>
  <c r="E91" i="81"/>
  <c r="E105" i="81"/>
  <c r="Z55" i="79"/>
  <c r="T39" i="79"/>
  <c r="Z45" i="79"/>
  <c r="X45" i="79"/>
  <c r="Z44" i="79"/>
  <c r="S28" i="79"/>
  <c r="X56" i="79"/>
  <c r="S27" i="79"/>
  <c r="T27" i="79" s="1"/>
  <c r="X23" i="79"/>
  <c r="F63" i="81"/>
  <c r="E63" i="81"/>
  <c r="Z8" i="79"/>
  <c r="AB41" i="83"/>
  <c r="M41" i="83" s="1"/>
  <c r="Y42" i="83"/>
  <c r="Q44" i="83"/>
  <c r="X10" i="79" s="1"/>
  <c r="W43" i="83"/>
  <c r="F46" i="81" l="1"/>
  <c r="Z23" i="79"/>
  <c r="E92" i="81"/>
  <c r="E87" i="81" s="1"/>
  <c r="Z56" i="79"/>
  <c r="E106" i="81"/>
  <c r="E101" i="81" s="1"/>
  <c r="X57" i="79"/>
  <c r="X46" i="79"/>
  <c r="X24" i="79"/>
  <c r="E64" i="81"/>
  <c r="E59" i="81" s="1"/>
  <c r="E47" i="81"/>
  <c r="F106" i="81"/>
  <c r="Z9" i="79"/>
  <c r="AC39" i="83"/>
  <c r="Y43" i="83"/>
  <c r="Q45" i="83"/>
  <c r="X11" i="79" s="1"/>
  <c r="W44" i="83"/>
  <c r="E48" i="81" s="1"/>
  <c r="F47" i="81" l="1"/>
  <c r="S6" i="79"/>
  <c r="E107" i="81"/>
  <c r="Z46" i="79"/>
  <c r="E65" i="81"/>
  <c r="Z24" i="79"/>
  <c r="X58" i="79"/>
  <c r="Z57" i="79"/>
  <c r="F101" i="81"/>
  <c r="X47" i="79"/>
  <c r="E93" i="81"/>
  <c r="F92" i="81"/>
  <c r="F87" i="81" s="1"/>
  <c r="F64" i="81"/>
  <c r="F59" i="81" s="1"/>
  <c r="X25" i="79"/>
  <c r="X60" i="79"/>
  <c r="X59" i="79"/>
  <c r="Z10" i="79"/>
  <c r="AC40" i="83"/>
  <c r="AC41" i="83" s="1"/>
  <c r="Y44" i="83"/>
  <c r="F48" i="81" s="1"/>
  <c r="Q46" i="83"/>
  <c r="W45" i="83"/>
  <c r="Y46" i="79" l="1"/>
  <c r="Y24" i="79"/>
  <c r="Y57" i="79"/>
  <c r="Y50" i="79"/>
  <c r="F93" i="81"/>
  <c r="Y39" i="79"/>
  <c r="F107" i="81"/>
  <c r="X48" i="79"/>
  <c r="F65" i="81"/>
  <c r="Y17" i="79"/>
  <c r="X26" i="79"/>
  <c r="X12" i="79"/>
  <c r="Q47" i="83"/>
  <c r="Q48" i="83" s="1"/>
  <c r="E49" i="81"/>
  <c r="T6" i="79"/>
  <c r="Y45" i="83"/>
  <c r="Z11" i="79"/>
  <c r="W46" i="83"/>
  <c r="F49" i="81" l="1"/>
  <c r="E50" i="81"/>
  <c r="W47" i="83"/>
  <c r="Q49" i="83"/>
  <c r="Q50" i="83" s="1"/>
  <c r="Q51" i="83" s="1"/>
  <c r="Q52" i="83" s="1"/>
  <c r="W48" i="83"/>
  <c r="H107" i="81"/>
  <c r="I107" i="81"/>
  <c r="I93" i="81"/>
  <c r="I65" i="81"/>
  <c r="X49" i="79"/>
  <c r="X27" i="79"/>
  <c r="Y41" i="79"/>
  <c r="Y52" i="79"/>
  <c r="Y19" i="79"/>
  <c r="X13" i="79"/>
  <c r="E45" i="81"/>
  <c r="Z12" i="79"/>
  <c r="Y20" i="79"/>
  <c r="Y46" i="83"/>
  <c r="X42" i="83" s="1"/>
  <c r="T42" i="83" s="1"/>
  <c r="Y47" i="83" l="1"/>
  <c r="V39" i="83"/>
  <c r="E51" i="81"/>
  <c r="I87" i="81"/>
  <c r="I101" i="81"/>
  <c r="I59" i="81"/>
  <c r="Y25" i="79"/>
  <c r="F50" i="81"/>
  <c r="F45" i="81" s="1"/>
  <c r="Y42" i="79"/>
  <c r="Y47" i="79"/>
  <c r="H93" i="81"/>
  <c r="Y53" i="79"/>
  <c r="H65" i="81"/>
  <c r="Y54" i="79"/>
  <c r="Z13" i="79"/>
  <c r="Y21" i="79"/>
  <c r="X14" i="79"/>
  <c r="Y48" i="83"/>
  <c r="V42" i="83" l="1"/>
  <c r="V49" i="83"/>
  <c r="F51" i="81"/>
  <c r="X48" i="83"/>
  <c r="X49" i="83"/>
  <c r="M165" i="83"/>
  <c r="M204" i="83"/>
  <c r="Y58" i="79"/>
  <c r="H101" i="81"/>
  <c r="H87" i="81"/>
  <c r="H59" i="81"/>
  <c r="Y43" i="79"/>
  <c r="Y55" i="79"/>
  <c r="Y23" i="79"/>
  <c r="Y22" i="79"/>
  <c r="W22" i="79" s="1"/>
  <c r="X16" i="79"/>
  <c r="X15" i="79"/>
  <c r="Y6" i="79"/>
  <c r="V48" i="83"/>
  <c r="Y13" i="79" s="1"/>
  <c r="AA42" i="83" l="1"/>
  <c r="I45" i="81" s="1"/>
  <c r="Z42" i="83"/>
  <c r="H45" i="81" s="1"/>
  <c r="T48" i="83"/>
  <c r="Y8" i="79"/>
  <c r="M198" i="83"/>
  <c r="M159" i="83"/>
  <c r="AB22" i="79"/>
  <c r="K63" i="81" s="1"/>
  <c r="AA22" i="79"/>
  <c r="J63" i="81" s="1"/>
  <c r="Y44" i="79"/>
  <c r="Y56" i="79"/>
  <c r="V43" i="83"/>
  <c r="Z48" i="83" l="1"/>
  <c r="H51" i="81" s="1"/>
  <c r="AA48" i="83"/>
  <c r="I51" i="81" s="1"/>
  <c r="Y45" i="79"/>
  <c r="Y14" i="79"/>
  <c r="V44" i="83"/>
  <c r="Y9" i="79"/>
  <c r="AB42" i="83"/>
  <c r="AB48" i="83" l="1"/>
  <c r="AC48" i="83" s="1"/>
  <c r="N48" i="83" s="1"/>
  <c r="M42" i="83"/>
  <c r="AC42" i="83"/>
  <c r="N42" i="83" s="1"/>
  <c r="V45" i="83"/>
  <c r="Y10" i="79"/>
  <c r="AA49" i="83" l="1"/>
  <c r="I52" i="81" s="1"/>
  <c r="M48" i="83"/>
  <c r="Z49" i="83"/>
  <c r="V46" i="83"/>
  <c r="Y11" i="79"/>
  <c r="W11" i="79" s="1"/>
  <c r="T11" i="79" s="1"/>
  <c r="V46" i="80"/>
  <c r="V45" i="80"/>
  <c r="W46" i="80" s="1"/>
  <c r="X46" i="80" s="1"/>
  <c r="V44" i="80"/>
  <c r="W45" i="80" s="1"/>
  <c r="P45" i="80" s="1"/>
  <c r="V43" i="80"/>
  <c r="W44" i="80" s="1"/>
  <c r="P44" i="80" s="1"/>
  <c r="V42" i="80"/>
  <c r="W43" i="80" s="1"/>
  <c r="V41" i="80"/>
  <c r="W42" i="80" s="1"/>
  <c r="V40" i="80"/>
  <c r="W41" i="80" s="1"/>
  <c r="V39" i="80"/>
  <c r="W40" i="80" s="1"/>
  <c r="V38" i="80"/>
  <c r="W39" i="80" s="1"/>
  <c r="V37" i="80"/>
  <c r="W38" i="80" s="1"/>
  <c r="V36" i="80"/>
  <c r="W37" i="80" s="1"/>
  <c r="V35" i="80"/>
  <c r="W36" i="80" s="1"/>
  <c r="V34" i="80"/>
  <c r="W35" i="80" s="1"/>
  <c r="V33" i="80"/>
  <c r="W34" i="80" s="1"/>
  <c r="V32" i="80"/>
  <c r="W33" i="80" s="1"/>
  <c r="V31" i="80"/>
  <c r="W32" i="80" s="1"/>
  <c r="V30" i="80"/>
  <c r="W31" i="80" s="1"/>
  <c r="X31" i="80" s="1"/>
  <c r="V29" i="80"/>
  <c r="W30" i="80" s="1"/>
  <c r="V28" i="80"/>
  <c r="W29" i="80" s="1"/>
  <c r="X29" i="80" s="1"/>
  <c r="V27" i="80"/>
  <c r="W28" i="80" s="1"/>
  <c r="V26" i="80"/>
  <c r="W27" i="80" s="1"/>
  <c r="X27" i="80" s="1"/>
  <c r="V25" i="80"/>
  <c r="W26" i="80" s="1"/>
  <c r="V24" i="80"/>
  <c r="W25" i="80" s="1"/>
  <c r="X25" i="80" s="1"/>
  <c r="V23" i="80"/>
  <c r="W24" i="80" s="1"/>
  <c r="V22" i="80"/>
  <c r="W23" i="80" s="1"/>
  <c r="X23" i="80" s="1"/>
  <c r="V21" i="80"/>
  <c r="W22" i="80" s="1"/>
  <c r="V20" i="80"/>
  <c r="W21" i="80" s="1"/>
  <c r="X21" i="80" s="1"/>
  <c r="V19" i="80"/>
  <c r="W20" i="80" s="1"/>
  <c r="V18" i="80"/>
  <c r="W19" i="80" s="1"/>
  <c r="X19" i="80" s="1"/>
  <c r="V17" i="80"/>
  <c r="W18" i="80" s="1"/>
  <c r="W60" i="79"/>
  <c r="W59" i="79"/>
  <c r="AA59" i="79" s="1"/>
  <c r="J109" i="81" s="1"/>
  <c r="W58" i="79"/>
  <c r="U58" i="79" s="1"/>
  <c r="L108" i="81" s="1"/>
  <c r="W57" i="79"/>
  <c r="AA57" i="79" s="1"/>
  <c r="J107" i="81" s="1"/>
  <c r="W56" i="79"/>
  <c r="W55" i="79"/>
  <c r="W54" i="79"/>
  <c r="W53" i="79"/>
  <c r="W50" i="79"/>
  <c r="W49" i="79"/>
  <c r="AB49" i="79" s="1"/>
  <c r="K96" i="81" s="1"/>
  <c r="W48" i="79"/>
  <c r="AB48" i="79" s="1"/>
  <c r="K95" i="81" s="1"/>
  <c r="W47" i="79"/>
  <c r="W46" i="79"/>
  <c r="AB46" i="79" s="1"/>
  <c r="K93" i="81" s="1"/>
  <c r="W45" i="79"/>
  <c r="W44" i="79"/>
  <c r="W43" i="79"/>
  <c r="W41" i="79"/>
  <c r="W39" i="79"/>
  <c r="U39" i="79" s="1"/>
  <c r="L84" i="81" s="1"/>
  <c r="AC28" i="79"/>
  <c r="AC39" i="79" s="1"/>
  <c r="AC50" i="79" s="1"/>
  <c r="AC61" i="79" s="1"/>
  <c r="AC27" i="79"/>
  <c r="AC38" i="79" s="1"/>
  <c r="AC49" i="79" s="1"/>
  <c r="AC60" i="79" s="1"/>
  <c r="AC71" i="79" s="1"/>
  <c r="AC26" i="79"/>
  <c r="AC37" i="79" s="1"/>
  <c r="AC48" i="79" s="1"/>
  <c r="AC59" i="79" s="1"/>
  <c r="AC70" i="79" s="1"/>
  <c r="AC25" i="79"/>
  <c r="AC36" i="79" s="1"/>
  <c r="AC47" i="79" s="1"/>
  <c r="AC58" i="79" s="1"/>
  <c r="AC69" i="79" s="1"/>
  <c r="AC24" i="79"/>
  <c r="AC35" i="79" s="1"/>
  <c r="AC46" i="79" s="1"/>
  <c r="AC57" i="79" s="1"/>
  <c r="AC68" i="79" s="1"/>
  <c r="W24" i="79"/>
  <c r="U24" i="79" s="1"/>
  <c r="L65" i="81" s="1"/>
  <c r="AC23" i="79"/>
  <c r="AC34" i="79" s="1"/>
  <c r="AC45" i="79" s="1"/>
  <c r="AC56" i="79" s="1"/>
  <c r="AC67" i="79" s="1"/>
  <c r="W23" i="79"/>
  <c r="AC22" i="79"/>
  <c r="T22" i="79" s="1"/>
  <c r="AC21" i="79"/>
  <c r="AC32" i="79" s="1"/>
  <c r="AC43" i="79" s="1"/>
  <c r="AC54" i="79" s="1"/>
  <c r="AC65" i="79" s="1"/>
  <c r="W21" i="79"/>
  <c r="T21" i="79" s="1"/>
  <c r="AC20" i="79"/>
  <c r="AC31" i="79" s="1"/>
  <c r="AC42" i="79" s="1"/>
  <c r="AC53" i="79" s="1"/>
  <c r="AC64" i="79" s="1"/>
  <c r="W20" i="79"/>
  <c r="AC19" i="79"/>
  <c r="AC30" i="79" s="1"/>
  <c r="AC41" i="79" s="1"/>
  <c r="AC52" i="79" s="1"/>
  <c r="AC63" i="79" s="1"/>
  <c r="W19" i="79"/>
  <c r="T19" i="79" s="1"/>
  <c r="AC17" i="79"/>
  <c r="W17" i="79"/>
  <c r="AB17" i="79" s="1"/>
  <c r="K56" i="81" s="1"/>
  <c r="W14" i="79"/>
  <c r="T14" i="79"/>
  <c r="T13" i="79"/>
  <c r="W10" i="79"/>
  <c r="T10" i="79" s="1"/>
  <c r="W9" i="79"/>
  <c r="AB9" i="79" s="1"/>
  <c r="K47" i="81" s="1"/>
  <c r="W6" i="79"/>
  <c r="M37" i="52"/>
  <c r="J37" i="52"/>
  <c r="G37" i="52"/>
  <c r="K13" i="52"/>
  <c r="K11" i="52"/>
  <c r="K10" i="52"/>
  <c r="K9" i="52"/>
  <c r="Q3" i="52"/>
  <c r="L7" i="80" s="1"/>
  <c r="L247" i="80" s="1"/>
  <c r="O3" i="52"/>
  <c r="J7" i="80" s="1"/>
  <c r="M3" i="52"/>
  <c r="H7" i="80" s="1"/>
  <c r="H199" i="80" s="1"/>
  <c r="O2" i="52"/>
  <c r="D3" i="81" s="1"/>
  <c r="E3" i="81" s="1"/>
  <c r="X26" i="80" l="1"/>
  <c r="Q26" i="80"/>
  <c r="P32" i="80"/>
  <c r="X32" i="80"/>
  <c r="H52" i="81"/>
  <c r="AB49" i="83"/>
  <c r="AB47" i="79"/>
  <c r="K94" i="81" s="1"/>
  <c r="U47" i="79"/>
  <c r="L94" i="81" s="1"/>
  <c r="AB14" i="79"/>
  <c r="K52" i="81" s="1"/>
  <c r="U14" i="79"/>
  <c r="T54" i="79"/>
  <c r="T23" i="79"/>
  <c r="Q20" i="80"/>
  <c r="X20" i="80"/>
  <c r="X24" i="80"/>
  <c r="Q24" i="80"/>
  <c r="Q28" i="80"/>
  <c r="X28" i="80"/>
  <c r="X30" i="80"/>
  <c r="Q30" i="80"/>
  <c r="X18" i="80"/>
  <c r="Q18" i="80"/>
  <c r="Q22" i="80"/>
  <c r="X22" i="80"/>
  <c r="W17" i="80"/>
  <c r="V14" i="80"/>
  <c r="L55" i="80"/>
  <c r="L103" i="80"/>
  <c r="L151" i="80"/>
  <c r="AB6" i="79"/>
  <c r="K42" i="81" s="1"/>
  <c r="U6" i="79"/>
  <c r="AC33" i="79"/>
  <c r="AC44" i="79" s="1"/>
  <c r="AC55" i="79" s="1"/>
  <c r="AC66" i="79" s="1"/>
  <c r="X37" i="80"/>
  <c r="P37" i="80"/>
  <c r="X33" i="80"/>
  <c r="P33" i="80"/>
  <c r="X39" i="80"/>
  <c r="P39" i="80"/>
  <c r="X40" i="80"/>
  <c r="P40" i="80"/>
  <c r="X41" i="80"/>
  <c r="P41" i="80"/>
  <c r="X36" i="80"/>
  <c r="P36" i="80"/>
  <c r="X34" i="80"/>
  <c r="P34" i="80"/>
  <c r="X42" i="80"/>
  <c r="P42" i="80"/>
  <c r="P38" i="80"/>
  <c r="X38" i="80"/>
  <c r="X35" i="80"/>
  <c r="P35" i="80"/>
  <c r="P43" i="80"/>
  <c r="X43" i="80"/>
  <c r="X44" i="80"/>
  <c r="Q19" i="80"/>
  <c r="Q21" i="80"/>
  <c r="Q23" i="80"/>
  <c r="Q25" i="80"/>
  <c r="Q27" i="80"/>
  <c r="Q29" i="80"/>
  <c r="Q31" i="80"/>
  <c r="X45" i="80"/>
  <c r="P46" i="80"/>
  <c r="AA56" i="79"/>
  <c r="J106" i="81" s="1"/>
  <c r="T56" i="79"/>
  <c r="AB41" i="79"/>
  <c r="K88" i="81" s="1"/>
  <c r="T41" i="79"/>
  <c r="AB43" i="79"/>
  <c r="K90" i="81" s="1"/>
  <c r="T43" i="79"/>
  <c r="AB53" i="79"/>
  <c r="K103" i="81" s="1"/>
  <c r="T53" i="79"/>
  <c r="AB44" i="79"/>
  <c r="K91" i="81" s="1"/>
  <c r="T44" i="79"/>
  <c r="AB20" i="79"/>
  <c r="K61" i="81" s="1"/>
  <c r="T20" i="79"/>
  <c r="AB45" i="79"/>
  <c r="K92" i="81" s="1"/>
  <c r="T45" i="79"/>
  <c r="AB55" i="79"/>
  <c r="K105" i="81" s="1"/>
  <c r="T55" i="79"/>
  <c r="Y12" i="79"/>
  <c r="W12" i="79" s="1"/>
  <c r="AB12" i="79" s="1"/>
  <c r="K50" i="81" s="1"/>
  <c r="J103" i="80"/>
  <c r="J199" i="80"/>
  <c r="H151" i="80"/>
  <c r="J151" i="80"/>
  <c r="AB21" i="79"/>
  <c r="K62" i="81" s="1"/>
  <c r="AB60" i="79"/>
  <c r="K110" i="81" s="1"/>
  <c r="U60" i="79"/>
  <c r="L110" i="81" s="1"/>
  <c r="AB50" i="79"/>
  <c r="K98" i="81" s="1"/>
  <c r="U50" i="79"/>
  <c r="L98" i="81" s="1"/>
  <c r="W42" i="79"/>
  <c r="W25" i="79"/>
  <c r="W8" i="79"/>
  <c r="AB8" i="79" s="1"/>
  <c r="K46" i="81" s="1"/>
  <c r="W26" i="79"/>
  <c r="U26" i="79" s="1"/>
  <c r="L67" i="81" s="1"/>
  <c r="W13" i="79"/>
  <c r="U13" i="79" s="1"/>
  <c r="L51" i="81" s="1"/>
  <c r="W52" i="79"/>
  <c r="T52" i="79" s="1"/>
  <c r="AA19" i="79"/>
  <c r="J60" i="81" s="1"/>
  <c r="AB19" i="79"/>
  <c r="K60" i="81" s="1"/>
  <c r="AB58" i="79"/>
  <c r="K108" i="81" s="1"/>
  <c r="AA58" i="79"/>
  <c r="J108" i="81" s="1"/>
  <c r="AB54" i="79"/>
  <c r="K104" i="81" s="1"/>
  <c r="U49" i="79"/>
  <c r="L96" i="81" s="1"/>
  <c r="L199" i="80"/>
  <c r="U48" i="79"/>
  <c r="L95" i="81" s="1"/>
  <c r="AA50" i="79"/>
  <c r="J98" i="81" s="1"/>
  <c r="AA60" i="79"/>
  <c r="J110" i="81" s="1"/>
  <c r="H103" i="80"/>
  <c r="AA41" i="79"/>
  <c r="J88" i="81" s="1"/>
  <c r="AA43" i="79"/>
  <c r="J90" i="81" s="1"/>
  <c r="AA14" i="79"/>
  <c r="J52" i="81" s="1"/>
  <c r="AA20" i="79"/>
  <c r="J61" i="81" s="1"/>
  <c r="AB56" i="79"/>
  <c r="K106" i="81" s="1"/>
  <c r="AB59" i="79"/>
  <c r="K109" i="81" s="1"/>
  <c r="H55" i="80"/>
  <c r="H247" i="80"/>
  <c r="AA17" i="79"/>
  <c r="J56" i="81" s="1"/>
  <c r="AA53" i="79"/>
  <c r="J103" i="81" s="1"/>
  <c r="AB57" i="79"/>
  <c r="K107" i="81" s="1"/>
  <c r="U17" i="79"/>
  <c r="L56" i="81" s="1"/>
  <c r="J55" i="80"/>
  <c r="J247" i="80"/>
  <c r="U46" i="79"/>
  <c r="L93" i="81" s="1"/>
  <c r="AA55" i="79"/>
  <c r="J105" i="81" s="1"/>
  <c r="AA54" i="79"/>
  <c r="J104" i="81" s="1"/>
  <c r="AA6" i="79"/>
  <c r="J42" i="81" s="1"/>
  <c r="AA9" i="79"/>
  <c r="J47" i="81" s="1"/>
  <c r="T9" i="79"/>
  <c r="AA11" i="79"/>
  <c r="J49" i="81" s="1"/>
  <c r="AB11" i="79"/>
  <c r="K49" i="81" s="1"/>
  <c r="AA10" i="79"/>
  <c r="J48" i="81" s="1"/>
  <c r="AA23" i="79"/>
  <c r="J64" i="81" s="1"/>
  <c r="AA24" i="79"/>
  <c r="J65" i="81" s="1"/>
  <c r="AA39" i="79"/>
  <c r="J84" i="81" s="1"/>
  <c r="AA47" i="79"/>
  <c r="J94" i="81" s="1"/>
  <c r="U57" i="79"/>
  <c r="L107" i="81" s="1"/>
  <c r="U59" i="79"/>
  <c r="L109" i="81" s="1"/>
  <c r="AB23" i="79"/>
  <c r="K64" i="81" s="1"/>
  <c r="AB24" i="79"/>
  <c r="K65" i="81" s="1"/>
  <c r="AB39" i="79"/>
  <c r="K84" i="81" s="1"/>
  <c r="AA45" i="79"/>
  <c r="J92" i="81" s="1"/>
  <c r="AA46" i="79"/>
  <c r="J93" i="81" s="1"/>
  <c r="AA48" i="79"/>
  <c r="J95" i="81" s="1"/>
  <c r="AA21" i="79"/>
  <c r="J62" i="81" s="1"/>
  <c r="AA44" i="79"/>
  <c r="J91" i="81" s="1"/>
  <c r="AA49" i="79"/>
  <c r="J96" i="81" s="1"/>
  <c r="AB10" i="79"/>
  <c r="K48" i="81" s="1"/>
  <c r="W27" i="79"/>
  <c r="M49" i="83" l="1"/>
  <c r="AC49" i="83"/>
  <c r="AA25" i="79"/>
  <c r="J66" i="81" s="1"/>
  <c r="U25" i="79"/>
  <c r="L66" i="81" s="1"/>
  <c r="L52" i="81"/>
  <c r="L42" i="81"/>
  <c r="X17" i="80"/>
  <c r="Q17" i="80" s="1"/>
  <c r="T51" i="79"/>
  <c r="U51" i="79" s="1"/>
  <c r="L101" i="81" s="1"/>
  <c r="T18" i="79"/>
  <c r="U18" i="79" s="1"/>
  <c r="L59" i="81" s="1"/>
  <c r="AA42" i="79"/>
  <c r="J89" i="81" s="1"/>
  <c r="T42" i="79"/>
  <c r="T40" i="79" s="1"/>
  <c r="U40" i="79" s="1"/>
  <c r="L87" i="81" s="1"/>
  <c r="Q7" i="79"/>
  <c r="AB42" i="79"/>
  <c r="Q40" i="79" s="1"/>
  <c r="AB7" i="79"/>
  <c r="K45" i="81" s="1"/>
  <c r="AB13" i="79"/>
  <c r="AA52" i="79"/>
  <c r="AA8" i="79"/>
  <c r="J46" i="81" s="1"/>
  <c r="AB25" i="79"/>
  <c r="T8" i="79"/>
  <c r="AB52" i="79"/>
  <c r="AB26" i="79"/>
  <c r="AA13" i="79"/>
  <c r="J51" i="81" s="1"/>
  <c r="AA26" i="79"/>
  <c r="T12" i="79"/>
  <c r="AA12" i="79"/>
  <c r="J50" i="81" s="1"/>
  <c r="U27" i="79"/>
  <c r="L68" i="81" s="1"/>
  <c r="AB27" i="79"/>
  <c r="AA27" i="79"/>
  <c r="J68" i="81" s="1"/>
  <c r="AB18" i="79" l="1"/>
  <c r="K59" i="81" s="1"/>
  <c r="Q18" i="79"/>
  <c r="AB40" i="79"/>
  <c r="K87" i="81" s="1"/>
  <c r="K89" i="81"/>
  <c r="J67" i="81"/>
  <c r="K66" i="81"/>
  <c r="AB51" i="79"/>
  <c r="K101" i="81" s="1"/>
  <c r="K102" i="81"/>
  <c r="AA40" i="79"/>
  <c r="J87" i="81" s="1"/>
  <c r="P18" i="79"/>
  <c r="AA51" i="79"/>
  <c r="J101" i="81" s="1"/>
  <c r="J102" i="81"/>
  <c r="K68" i="81"/>
  <c r="K67" i="81"/>
  <c r="K51" i="81"/>
  <c r="P40" i="79"/>
  <c r="P7" i="79"/>
  <c r="P51" i="79"/>
  <c r="AA18" i="79"/>
  <c r="J59" i="81" s="1"/>
  <c r="AA7" i="79"/>
  <c r="J45" i="81" s="1"/>
  <c r="T7" i="79"/>
  <c r="U7" i="79" s="1"/>
  <c r="Q51" i="79"/>
  <c r="L45" i="81" l="1"/>
  <c r="V51" i="83" l="1"/>
  <c r="Z16" i="79"/>
  <c r="Y51" i="83"/>
  <c r="E54" i="81"/>
  <c r="E53" i="81"/>
  <c r="Z15" i="79"/>
  <c r="V50" i="83"/>
  <c r="U39" i="83" s="1"/>
  <c r="Y50" i="83"/>
  <c r="U49" i="83" l="1"/>
  <c r="U50" i="83" s="1"/>
  <c r="U42" i="83"/>
  <c r="Y15" i="79"/>
  <c r="W15" i="79" s="1"/>
  <c r="F54" i="81"/>
  <c r="AA51" i="83"/>
  <c r="I54" i="81" s="1"/>
  <c r="Y52" i="83"/>
  <c r="Z51" i="83"/>
  <c r="AD51" i="83"/>
  <c r="H55" i="81" s="1"/>
  <c r="F53" i="81"/>
  <c r="AA50" i="83"/>
  <c r="I53" i="81" s="1"/>
  <c r="Z50" i="83"/>
  <c r="Y16" i="79"/>
  <c r="W16" i="79" s="1"/>
  <c r="AB51" i="83" l="1"/>
  <c r="AC51" i="83" s="1"/>
  <c r="H54" i="81"/>
  <c r="U43" i="83"/>
  <c r="U44" i="83" s="1"/>
  <c r="U45" i="83" s="1"/>
  <c r="U46" i="83" s="1"/>
  <c r="U48" i="83" s="1"/>
  <c r="AB15" i="79"/>
  <c r="AA15" i="79"/>
  <c r="AA16" i="79"/>
  <c r="AB16" i="79"/>
  <c r="AB50" i="83"/>
  <c r="H53" i="81"/>
  <c r="M50" i="83" l="1"/>
  <c r="AC50" i="83"/>
  <c r="S15" i="79" s="1"/>
  <c r="J54" i="81"/>
  <c r="J53" i="81"/>
  <c r="K53" i="81"/>
  <c r="U51" i="83"/>
  <c r="K54" i="81"/>
  <c r="M51" i="83"/>
  <c r="T15" i="79" l="1"/>
  <c r="U15" i="79" s="1"/>
  <c r="L53" i="81" s="1"/>
  <c r="S16" i="79"/>
  <c r="T16" i="79" l="1"/>
  <c r="U16" i="79" s="1"/>
  <c r="L54" i="81" s="1"/>
  <c r="X33" i="79"/>
  <c r="E77" i="81"/>
  <c r="Z33" i="79" l="1"/>
  <c r="X34" i="79"/>
  <c r="X61" i="79"/>
  <c r="Z34" i="79"/>
  <c r="E78" i="81"/>
  <c r="E73" i="81" s="1"/>
  <c r="X35" i="79"/>
  <c r="Z70" i="79" l="1"/>
  <c r="Z69" i="79"/>
  <c r="F78" i="81"/>
  <c r="E79" i="81"/>
  <c r="Z35" i="79"/>
  <c r="X36" i="79"/>
  <c r="E122" i="81"/>
  <c r="F79" i="81"/>
  <c r="F77" i="81"/>
  <c r="F73" i="81" s="1"/>
  <c r="E112" i="81"/>
  <c r="Z61" i="79"/>
  <c r="I112" i="81" l="1"/>
  <c r="I122" i="81"/>
  <c r="Z71" i="79"/>
  <c r="Y30" i="79"/>
  <c r="W30" i="79" s="1"/>
  <c r="Y28" i="79"/>
  <c r="W28" i="79" s="1"/>
  <c r="AB28" i="79" s="1"/>
  <c r="Y35" i="79"/>
  <c r="W35" i="79" s="1"/>
  <c r="AB35" i="79" s="1"/>
  <c r="I79" i="81"/>
  <c r="X37" i="79"/>
  <c r="W37" i="79" s="1"/>
  <c r="M127" i="83"/>
  <c r="H80" i="81"/>
  <c r="F112" i="81"/>
  <c r="Y70" i="79"/>
  <c r="E123" i="81"/>
  <c r="F122" i="81"/>
  <c r="M234" i="83" l="1"/>
  <c r="S70" i="79"/>
  <c r="H125" i="81"/>
  <c r="I113" i="81"/>
  <c r="AA28" i="79"/>
  <c r="J70" i="81" s="1"/>
  <c r="U28" i="79"/>
  <c r="U35" i="79"/>
  <c r="AA35" i="79"/>
  <c r="Y36" i="79"/>
  <c r="W36" i="79" s="1"/>
  <c r="AB30" i="79"/>
  <c r="T30" i="79"/>
  <c r="AA30" i="79"/>
  <c r="X63" i="79"/>
  <c r="H112" i="81"/>
  <c r="Y71" i="79"/>
  <c r="E124" i="81"/>
  <c r="H122" i="81"/>
  <c r="H79" i="81"/>
  <c r="X38" i="79"/>
  <c r="W38" i="79" s="1"/>
  <c r="F123" i="81"/>
  <c r="I123" i="81"/>
  <c r="H82" i="81"/>
  <c r="M129" i="83"/>
  <c r="AB37" i="79"/>
  <c r="AA37" i="79"/>
  <c r="H81" i="81"/>
  <c r="M128" i="83"/>
  <c r="K70" i="81"/>
  <c r="K79" i="81"/>
  <c r="AA36" i="79" l="1"/>
  <c r="J80" i="81" s="1"/>
  <c r="U36" i="79"/>
  <c r="L70" i="81"/>
  <c r="M235" i="83"/>
  <c r="M244" i="83"/>
  <c r="I114" i="81"/>
  <c r="S71" i="79"/>
  <c r="M126" i="83"/>
  <c r="L79" i="81"/>
  <c r="X64" i="79"/>
  <c r="J79" i="81"/>
  <c r="Y32" i="79"/>
  <c r="W32" i="79" s="1"/>
  <c r="Y31" i="79"/>
  <c r="W31" i="79" s="1"/>
  <c r="AB31" i="79" s="1"/>
  <c r="K75" i="81" s="1"/>
  <c r="AB36" i="79"/>
  <c r="K80" i="81" s="1"/>
  <c r="J74" i="81"/>
  <c r="K74" i="81"/>
  <c r="K81" i="81"/>
  <c r="M245" i="83"/>
  <c r="H123" i="81"/>
  <c r="H113" i="81"/>
  <c r="J81" i="81"/>
  <c r="AB38" i="79"/>
  <c r="AA38" i="79"/>
  <c r="E116" i="81"/>
  <c r="D9" i="81" s="1"/>
  <c r="Z63" i="79"/>
  <c r="S37" i="79"/>
  <c r="U37" i="79" s="1"/>
  <c r="I124" i="81"/>
  <c r="F124" i="81"/>
  <c r="L80" i="81" l="1"/>
  <c r="AA31" i="79"/>
  <c r="J75" i="81" s="1"/>
  <c r="T31" i="79"/>
  <c r="F117" i="81"/>
  <c r="Z64" i="79"/>
  <c r="X65" i="79"/>
  <c r="L81" i="81"/>
  <c r="S38" i="79"/>
  <c r="U38" i="79" s="1"/>
  <c r="J82" i="81"/>
  <c r="Y33" i="79"/>
  <c r="W33" i="79" s="1"/>
  <c r="F116" i="81"/>
  <c r="M246" i="83"/>
  <c r="H124" i="81"/>
  <c r="K82" i="81"/>
  <c r="H114" i="81"/>
  <c r="T32" i="79"/>
  <c r="AA32" i="79"/>
  <c r="J76" i="81" s="1"/>
  <c r="AB32" i="79"/>
  <c r="K76" i="81" s="1"/>
  <c r="E117" i="81"/>
  <c r="D10" i="81" s="1"/>
  <c r="M236" i="83" l="1"/>
  <c r="X66" i="79"/>
  <c r="Z65" i="79"/>
  <c r="L82" i="81"/>
  <c r="Y34" i="79"/>
  <c r="W34" i="79" s="1"/>
  <c r="AB34" i="79" s="1"/>
  <c r="K78" i="81" s="1"/>
  <c r="AB33" i="79"/>
  <c r="AA33" i="79"/>
  <c r="J77" i="81" s="1"/>
  <c r="T33" i="79"/>
  <c r="F118" i="81"/>
  <c r="E118" i="81"/>
  <c r="D11" i="81" s="1"/>
  <c r="X67" i="79" l="1"/>
  <c r="Z66" i="79"/>
  <c r="AA34" i="79"/>
  <c r="J78" i="81" s="1"/>
  <c r="T34" i="79"/>
  <c r="T29" i="79" s="1"/>
  <c r="U29" i="79" s="1"/>
  <c r="I73" i="81"/>
  <c r="S61" i="79"/>
  <c r="K77" i="81"/>
  <c r="Q29" i="79"/>
  <c r="E119" i="81"/>
  <c r="D12" i="81" s="1"/>
  <c r="AB29" i="79"/>
  <c r="AA29" i="79" l="1"/>
  <c r="J73" i="81" s="1"/>
  <c r="P29" i="79"/>
  <c r="X68" i="79"/>
  <c r="Z67" i="79"/>
  <c r="H73" i="81"/>
  <c r="L73" i="81"/>
  <c r="E120" i="81"/>
  <c r="D13" i="81" s="1"/>
  <c r="K73" i="81"/>
  <c r="F119" i="81"/>
  <c r="X69" i="79" l="1"/>
  <c r="Z68" i="79"/>
  <c r="E12" i="81"/>
  <c r="E13" i="81"/>
  <c r="E11" i="81"/>
  <c r="E10" i="81"/>
  <c r="E9" i="81"/>
  <c r="M120" i="83"/>
  <c r="Y61" i="79"/>
  <c r="W61" i="79" s="1"/>
  <c r="F120" i="81"/>
  <c r="F115" i="81" s="1"/>
  <c r="E115" i="81"/>
  <c r="E121" i="81"/>
  <c r="Y68" i="79"/>
  <c r="W68" i="79" s="1"/>
  <c r="U68" i="79" l="1"/>
  <c r="AA68" i="79"/>
  <c r="AB68" i="79"/>
  <c r="X70" i="79"/>
  <c r="W70" i="79" s="1"/>
  <c r="Y63" i="79"/>
  <c r="W63" i="79" s="1"/>
  <c r="T63" i="79" s="1"/>
  <c r="F121" i="81"/>
  <c r="AB61" i="79"/>
  <c r="AA61" i="79"/>
  <c r="U61" i="79"/>
  <c r="I6" i="79" s="1"/>
  <c r="X71" i="79" l="1"/>
  <c r="W71" i="79" s="1"/>
  <c r="Y64" i="79"/>
  <c r="W64" i="79" s="1"/>
  <c r="J121" i="81"/>
  <c r="E10" i="79"/>
  <c r="U70" i="79"/>
  <c r="AB70" i="79"/>
  <c r="AA70" i="79"/>
  <c r="K121" i="81"/>
  <c r="F10" i="79"/>
  <c r="L121" i="81"/>
  <c r="I10" i="79"/>
  <c r="I121" i="81"/>
  <c r="L112" i="81"/>
  <c r="K112" i="81"/>
  <c r="F6" i="79"/>
  <c r="AB63" i="79"/>
  <c r="AA63" i="79"/>
  <c r="J112" i="81"/>
  <c r="E6" i="79"/>
  <c r="L123" i="81" l="1"/>
  <c r="I14" i="79"/>
  <c r="J123" i="81"/>
  <c r="E14" i="79"/>
  <c r="Y65" i="79"/>
  <c r="W65" i="79" s="1"/>
  <c r="K123" i="81"/>
  <c r="F14" i="79"/>
  <c r="AA64" i="79"/>
  <c r="J117" i="81" s="1"/>
  <c r="AB64" i="79"/>
  <c r="K117" i="81" s="1"/>
  <c r="T64" i="79"/>
  <c r="U71" i="79"/>
  <c r="AB71" i="79"/>
  <c r="AA71" i="79"/>
  <c r="Y69" i="79"/>
  <c r="W69" i="79" s="1"/>
  <c r="U69" i="79" s="1"/>
  <c r="J116" i="81"/>
  <c r="K116" i="81"/>
  <c r="H121" i="81"/>
  <c r="L122" i="81" l="1"/>
  <c r="I12" i="79"/>
  <c r="AA69" i="79"/>
  <c r="AB69" i="79"/>
  <c r="L124" i="81"/>
  <c r="I16" i="79"/>
  <c r="M243" i="83"/>
  <c r="AA65" i="79"/>
  <c r="AB65" i="79"/>
  <c r="K118" i="81" s="1"/>
  <c r="T65" i="79"/>
  <c r="K124" i="81"/>
  <c r="F16" i="79"/>
  <c r="Y66" i="79"/>
  <c r="W66" i="79" s="1"/>
  <c r="J124" i="81"/>
  <c r="E16" i="79"/>
  <c r="I115" i="81" l="1"/>
  <c r="J118" i="81"/>
  <c r="Y67" i="79"/>
  <c r="W67" i="79" s="1"/>
  <c r="K122" i="81"/>
  <c r="F12" i="79"/>
  <c r="T66" i="79"/>
  <c r="AA66" i="79"/>
  <c r="AB66" i="79"/>
  <c r="J122" i="81"/>
  <c r="E12" i="79"/>
  <c r="J119" i="81" l="1"/>
  <c r="T67" i="79"/>
  <c r="T62" i="79" s="1"/>
  <c r="U62" i="79" s="1"/>
  <c r="AB67" i="79"/>
  <c r="K120" i="81" s="1"/>
  <c r="AA67" i="79"/>
  <c r="J120" i="81" s="1"/>
  <c r="K119" i="81"/>
  <c r="H115" i="81"/>
  <c r="D14" i="81"/>
  <c r="C8" i="79" s="1"/>
  <c r="P62" i="79" l="1"/>
  <c r="AB62" i="79"/>
  <c r="F8" i="79" s="1"/>
  <c r="F18" i="79" s="1"/>
  <c r="G30" i="52" s="1"/>
  <c r="Q62" i="79"/>
  <c r="I8" i="79"/>
  <c r="I18" i="79" s="1"/>
  <c r="L115" i="81"/>
  <c r="M237" i="83"/>
  <c r="AA62" i="79"/>
  <c r="K115" i="81" l="1"/>
  <c r="J115" i="81"/>
  <c r="E8" i="79"/>
  <c r="E18" i="79" s="1"/>
  <c r="G29" i="52" s="1"/>
</calcChain>
</file>

<file path=xl/sharedStrings.xml><?xml version="1.0" encoding="utf-8"?>
<sst xmlns="http://schemas.openxmlformats.org/spreadsheetml/2006/main" count="1924" uniqueCount="624">
  <si>
    <t>①予約受付システム</t>
  </si>
  <si>
    <t>②ＡＳＮシステム</t>
  </si>
  <si>
    <t>⑤パレタイズシステム</t>
  </si>
  <si>
    <t xml:space="preserve"> ③受注情報事前確認システム</t>
    <rPh sb="2" eb="4">
      <t>ジュチュウ</t>
    </rPh>
    <rPh sb="4" eb="6">
      <t>ジョウホウ</t>
    </rPh>
    <rPh sb="6" eb="8">
      <t>ジゼン</t>
    </rPh>
    <rPh sb="8" eb="10">
      <t>カクニン</t>
    </rPh>
    <phoneticPr fontId="8"/>
  </si>
  <si>
    <t xml:space="preserve"> ④パレット等管理システム</t>
    <rPh sb="6" eb="7">
      <t>トウ</t>
    </rPh>
    <rPh sb="7" eb="9">
      <t>カンリ</t>
    </rPh>
    <phoneticPr fontId="8"/>
  </si>
  <si>
    <t>←入力不要</t>
    <rPh sb="1" eb="3">
      <t>ニュウリョク</t>
    </rPh>
    <rPh sb="3" eb="5">
      <t>フヨウ</t>
    </rPh>
    <phoneticPr fontId="5"/>
  </si>
  <si>
    <t>③受注情報事前確認システム</t>
    <rPh sb="1" eb="3">
      <t>ジュチュウ</t>
    </rPh>
    <rPh sb="3" eb="5">
      <t>ジョウホウ</t>
    </rPh>
    <rPh sb="5" eb="7">
      <t>ジゼン</t>
    </rPh>
    <rPh sb="7" eb="9">
      <t>カクニン</t>
    </rPh>
    <phoneticPr fontId="19"/>
  </si>
  <si>
    <t>④パレット等管理システム</t>
    <rPh sb="5" eb="6">
      <t>トウ</t>
    </rPh>
    <rPh sb="6" eb="8">
      <t>カンリ</t>
    </rPh>
    <phoneticPr fontId="19"/>
  </si>
  <si>
    <t>（別紙１）</t>
    <rPh sb="1" eb="3">
      <t>ベッシ</t>
    </rPh>
    <phoneticPr fontId="20"/>
  </si>
  <si>
    <t>補助事業に要する経費、補助対象経費及び補助金の額</t>
  </si>
  <si>
    <t>（単位：円）</t>
    <phoneticPr fontId="20"/>
  </si>
  <si>
    <t>補助対象経費の区分と内訳</t>
  </si>
  <si>
    <t>補助対象経費</t>
    <phoneticPr fontId="20"/>
  </si>
  <si>
    <t>補助率</t>
    <phoneticPr fontId="20"/>
  </si>
  <si>
    <t>補助金の額</t>
    <phoneticPr fontId="20"/>
  </si>
  <si>
    <t>トラック輸送省エネ化推進事業</t>
    <rPh sb="4" eb="7">
      <t>ユソウショウ</t>
    </rPh>
    <rPh sb="9" eb="14">
      <t>カスイシンジギョウ</t>
    </rPh>
    <phoneticPr fontId="5"/>
  </si>
  <si>
    <t>車両動態管理システム
（クラウド型に限る）</t>
    <rPh sb="18" eb="19">
      <t>カギ</t>
    </rPh>
    <phoneticPr fontId="20"/>
  </si>
  <si>
    <t>定額
(1/2以内)</t>
    <rPh sb="0" eb="2">
      <t>テイガク</t>
    </rPh>
    <phoneticPr fontId="20"/>
  </si>
  <si>
    <t>配車計画システム</t>
    <phoneticPr fontId="20"/>
  </si>
  <si>
    <t>ダブル連結トラック</t>
    <phoneticPr fontId="20"/>
  </si>
  <si>
    <t>スワップボディコンテナ車両</t>
    <phoneticPr fontId="20"/>
  </si>
  <si>
    <t>合　計</t>
    <phoneticPr fontId="20"/>
  </si>
  <si>
    <t>【本交付申請書に係る質問等連絡先及び担当者名】</t>
    <phoneticPr fontId="20"/>
  </si>
  <si>
    <t>担当部署及び役職</t>
    <phoneticPr fontId="20"/>
  </si>
  <si>
    <t>担当者名</t>
    <phoneticPr fontId="20"/>
  </si>
  <si>
    <r>
      <t>電話及び</t>
    </r>
    <r>
      <rPr>
        <sz val="10.5"/>
        <color indexed="8"/>
        <rFont val="Century"/>
        <family val="1"/>
      </rPr>
      <t>E-mail</t>
    </r>
    <phoneticPr fontId="20"/>
  </si>
  <si>
    <t>（電話）</t>
    <phoneticPr fontId="20"/>
  </si>
  <si>
    <t>（備考）用紙は、日本産業規格Ａ４とし、縦位置とする。</t>
    <phoneticPr fontId="20"/>
  </si>
  <si>
    <t>補助対象経費</t>
    <rPh sb="0" eb="6">
      <t>ホジョタイショウケイヒ</t>
    </rPh>
    <phoneticPr fontId="5"/>
  </si>
  <si>
    <t>補助金の額</t>
    <rPh sb="0" eb="3">
      <t>ホジョキン</t>
    </rPh>
    <rPh sb="4" eb="5">
      <t>ガク</t>
    </rPh>
    <phoneticPr fontId="5"/>
  </si>
  <si>
    <t>名</t>
    <rPh sb="0" eb="1">
      <t>メイ</t>
    </rPh>
    <phoneticPr fontId="5"/>
  </si>
  <si>
    <t>代表取締役社長</t>
    <rPh sb="0" eb="7">
      <t>ダイヒョウトリシマリヤクシャチョウ</t>
    </rPh>
    <phoneticPr fontId="5"/>
  </si>
  <si>
    <t>対象外経費</t>
    <rPh sb="0" eb="3">
      <t>タイショウガイ</t>
    </rPh>
    <rPh sb="3" eb="5">
      <t>ケイヒ</t>
    </rPh>
    <phoneticPr fontId="5"/>
  </si>
  <si>
    <t>変更後の補助事業に要する経費</t>
    <rPh sb="0" eb="3">
      <t>ヘンコウゴ</t>
    </rPh>
    <rPh sb="4" eb="8">
      <t>ホジョジギョウ</t>
    </rPh>
    <rPh sb="9" eb="10">
      <t>ヨウ</t>
    </rPh>
    <rPh sb="12" eb="14">
      <t>ケイヒ</t>
    </rPh>
    <phoneticPr fontId="5"/>
  </si>
  <si>
    <t>変更後の補助対象経費</t>
    <rPh sb="0" eb="3">
      <t>ヘンコウゴ</t>
    </rPh>
    <rPh sb="4" eb="10">
      <t>ホジョタイショウケイヒ</t>
    </rPh>
    <phoneticPr fontId="5"/>
  </si>
  <si>
    <t>承認通知の補助対象経費</t>
    <rPh sb="0" eb="4">
      <t>ショウニンツウチ</t>
    </rPh>
    <rPh sb="5" eb="11">
      <t>ホジョタイショウケイヒ</t>
    </rPh>
    <phoneticPr fontId="5"/>
  </si>
  <si>
    <t>承認通知の補助事業に要する経費</t>
    <rPh sb="0" eb="4">
      <t>ショウニンツウチ</t>
    </rPh>
    <rPh sb="5" eb="9">
      <t>ホジョジギョウ</t>
    </rPh>
    <rPh sb="10" eb="11">
      <t>ヨウ</t>
    </rPh>
    <rPh sb="13" eb="15">
      <t>ケイヒ</t>
    </rPh>
    <phoneticPr fontId="5"/>
  </si>
  <si>
    <t>様式第４に入力する金額（申請時より安くなる例）</t>
    <rPh sb="0" eb="2">
      <t>ヨウシキ</t>
    </rPh>
    <rPh sb="2" eb="3">
      <t>ダイ</t>
    </rPh>
    <rPh sb="5" eb="7">
      <t>ニュウリョク</t>
    </rPh>
    <rPh sb="9" eb="11">
      <t>キンガク</t>
    </rPh>
    <rPh sb="12" eb="15">
      <t>シンセイジ</t>
    </rPh>
    <rPh sb="17" eb="18">
      <t>ヤス</t>
    </rPh>
    <rPh sb="21" eb="22">
      <t>レイ</t>
    </rPh>
    <phoneticPr fontId="5"/>
  </si>
  <si>
    <t>様式第４に入力する金額（申請時より高くなる例）</t>
    <rPh sb="0" eb="2">
      <t>ヨウシキ</t>
    </rPh>
    <rPh sb="2" eb="3">
      <t>ダイ</t>
    </rPh>
    <rPh sb="5" eb="7">
      <t>ニュウリョク</t>
    </rPh>
    <rPh sb="9" eb="11">
      <t>キンガク</t>
    </rPh>
    <rPh sb="12" eb="15">
      <t>シンセイジ</t>
    </rPh>
    <rPh sb="17" eb="18">
      <t>タカ</t>
    </rPh>
    <rPh sb="21" eb="22">
      <t>レイ</t>
    </rPh>
    <phoneticPr fontId="5"/>
  </si>
  <si>
    <t>様式第2の交付決定額</t>
    <rPh sb="0" eb="3">
      <t>ヨウシキダイ</t>
    </rPh>
    <rPh sb="5" eb="10">
      <t>コウフケッテイガク</t>
    </rPh>
    <phoneticPr fontId="5"/>
  </si>
  <si>
    <t>交付決定額の補助対象経費、補助金の額</t>
    <rPh sb="0" eb="5">
      <t>コウフケッテイガク</t>
    </rPh>
    <rPh sb="6" eb="12">
      <t>ホジョタイショウケイヒ</t>
    </rPh>
    <rPh sb="13" eb="16">
      <t>ホジョキン</t>
    </rPh>
    <rPh sb="17" eb="18">
      <t>ガク</t>
    </rPh>
    <phoneticPr fontId="5"/>
  </si>
  <si>
    <t>承認通知書の金額</t>
    <rPh sb="0" eb="5">
      <t>ショウニンツウチショ</t>
    </rPh>
    <rPh sb="6" eb="8">
      <t>キンガク</t>
    </rPh>
    <phoneticPr fontId="5"/>
  </si>
  <si>
    <t>変更なし</t>
    <rPh sb="0" eb="2">
      <t>ヘンコウ</t>
    </rPh>
    <phoneticPr fontId="5"/>
  </si>
  <si>
    <t>※補助事業に要する経費の入力は不要。</t>
    <rPh sb="1" eb="5">
      <t>ホジョジギョウ</t>
    </rPh>
    <rPh sb="6" eb="7">
      <t>ヨウ</t>
    </rPh>
    <rPh sb="9" eb="11">
      <t>ケイヒ</t>
    </rPh>
    <rPh sb="12" eb="14">
      <t>ニュウリョク</t>
    </rPh>
    <rPh sb="15" eb="17">
      <t>フヨウ</t>
    </rPh>
    <phoneticPr fontId="5"/>
  </si>
  <si>
    <t>様式第2の補助対象経費</t>
    <rPh sb="0" eb="3">
      <t>ヨウシキダイ</t>
    </rPh>
    <rPh sb="5" eb="11">
      <t>ホジョタイショウケイヒ</t>
    </rPh>
    <phoneticPr fontId="5"/>
  </si>
  <si>
    <t>様式第2の補助事業に要する経費</t>
    <rPh sb="0" eb="3">
      <t>ヨウシキダイ</t>
    </rPh>
    <rPh sb="5" eb="9">
      <t>ホジョジギョウ</t>
    </rPh>
    <rPh sb="10" eb="11">
      <t>ヨウ</t>
    </rPh>
    <rPh sb="13" eb="15">
      <t>ケイヒ</t>
    </rPh>
    <phoneticPr fontId="5"/>
  </si>
  <si>
    <t>実績額が交付決定額の補助対象経費より高くなった例</t>
    <rPh sb="0" eb="3">
      <t>ジッセキガク</t>
    </rPh>
    <rPh sb="4" eb="9">
      <t>コウフケッテイガク</t>
    </rPh>
    <rPh sb="10" eb="16">
      <t>ホジョタイショウケイヒ</t>
    </rPh>
    <rPh sb="18" eb="19">
      <t>タカ</t>
    </rPh>
    <rPh sb="23" eb="24">
      <t>レイ</t>
    </rPh>
    <phoneticPr fontId="5"/>
  </si>
  <si>
    <t>先方負担手数料等により実績額が交付決定額の補助対象経費より安くなった例</t>
    <rPh sb="0" eb="7">
      <t>センポウフタンテスウリョウ</t>
    </rPh>
    <rPh sb="7" eb="8">
      <t>ナド</t>
    </rPh>
    <rPh sb="11" eb="14">
      <t>ジッセキガク</t>
    </rPh>
    <rPh sb="15" eb="20">
      <t>コウフケッテイガク</t>
    </rPh>
    <rPh sb="21" eb="27">
      <t>ホジョタイショウケイヒ</t>
    </rPh>
    <rPh sb="29" eb="30">
      <t>ヤス</t>
    </rPh>
    <rPh sb="34" eb="35">
      <t>レイ</t>
    </rPh>
    <phoneticPr fontId="5"/>
  </si>
  <si>
    <t>様式第９別紙（収支明細表）の交付決定額に入力する金額について</t>
    <rPh sb="0" eb="2">
      <t>ヨウシキ</t>
    </rPh>
    <rPh sb="2" eb="3">
      <t>ダイ</t>
    </rPh>
    <rPh sb="4" eb="6">
      <t>ベッシ</t>
    </rPh>
    <rPh sb="7" eb="12">
      <t>シュウシメイサイヒョウ</t>
    </rPh>
    <rPh sb="14" eb="16">
      <t>コウフ</t>
    </rPh>
    <rPh sb="16" eb="18">
      <t>ケッテイ</t>
    </rPh>
    <rPh sb="18" eb="19">
      <t>ガク</t>
    </rPh>
    <rPh sb="20" eb="22">
      <t>ニュウリョク</t>
    </rPh>
    <rPh sb="24" eb="26">
      <t>キンガク</t>
    </rPh>
    <phoneticPr fontId="5"/>
  </si>
  <si>
    <t>様式第９別紙（収支明細表）の決算額（支出）に入力する金額について</t>
    <rPh sb="14" eb="17">
      <t>ケッサンガク</t>
    </rPh>
    <rPh sb="18" eb="20">
      <t>シシュツ</t>
    </rPh>
    <rPh sb="22" eb="24">
      <t>ニュウリョク</t>
    </rPh>
    <rPh sb="26" eb="28">
      <t>キンガク</t>
    </rPh>
    <phoneticPr fontId="5"/>
  </si>
  <si>
    <t>補助対象経費の実績額</t>
    <rPh sb="0" eb="6">
      <t>ホジョタイショウケイヒ</t>
    </rPh>
    <rPh sb="7" eb="10">
      <t>ジッセキガク</t>
    </rPh>
    <phoneticPr fontId="5"/>
  </si>
  <si>
    <t>決算額（支出）の補助対象経費</t>
    <rPh sb="0" eb="3">
      <t>ケッサンガク</t>
    </rPh>
    <rPh sb="4" eb="6">
      <t>シシュツ</t>
    </rPh>
    <rPh sb="8" eb="10">
      <t>ホジョ</t>
    </rPh>
    <rPh sb="10" eb="12">
      <t>タイショウ</t>
    </rPh>
    <rPh sb="12" eb="14">
      <t>ケイヒ</t>
    </rPh>
    <phoneticPr fontId="5"/>
  </si>
  <si>
    <t>先方負担
振込手数料</t>
    <rPh sb="0" eb="2">
      <t>センポウ</t>
    </rPh>
    <rPh sb="2" eb="4">
      <t>フタン</t>
    </rPh>
    <rPh sb="5" eb="7">
      <t>フリコミ</t>
    </rPh>
    <rPh sb="7" eb="10">
      <t>テスウリョウ</t>
    </rPh>
    <phoneticPr fontId="5"/>
  </si>
  <si>
    <t>様式第９別紙（収支明細表）交付決定額の補助対象経費</t>
    <rPh sb="0" eb="2">
      <t>ヨウシキ</t>
    </rPh>
    <rPh sb="2" eb="3">
      <t>ダイ</t>
    </rPh>
    <rPh sb="4" eb="6">
      <t>ベッシ</t>
    </rPh>
    <rPh sb="7" eb="9">
      <t>シュウシ</t>
    </rPh>
    <rPh sb="9" eb="12">
      <t>メイサイヒョウ</t>
    </rPh>
    <rPh sb="13" eb="15">
      <t>コウフ</t>
    </rPh>
    <rPh sb="15" eb="17">
      <t>ケッテイ</t>
    </rPh>
    <rPh sb="17" eb="18">
      <t>ガク</t>
    </rPh>
    <rPh sb="19" eb="25">
      <t>ホジョタイショウケイヒ</t>
    </rPh>
    <phoneticPr fontId="5"/>
  </si>
  <si>
    <t>※補助金の額に変更がないため</t>
    <rPh sb="1" eb="4">
      <t>ホジョキン</t>
    </rPh>
    <rPh sb="5" eb="6">
      <t>ガク</t>
    </rPh>
    <rPh sb="7" eb="9">
      <t>ヘンコウ</t>
    </rPh>
    <phoneticPr fontId="5"/>
  </si>
  <si>
    <t>補助事業に要する経費</t>
    <rPh sb="0" eb="4">
      <t>ホジョジギョウ</t>
    </rPh>
    <rPh sb="5" eb="6">
      <t>ヨウ</t>
    </rPh>
    <rPh sb="8" eb="10">
      <t>ケイヒ</t>
    </rPh>
    <phoneticPr fontId="5"/>
  </si>
  <si>
    <r>
      <t>←</t>
    </r>
    <r>
      <rPr>
        <b/>
        <sz val="10"/>
        <color theme="1"/>
        <rFont val="Meiryo UI"/>
        <family val="3"/>
        <charset val="128"/>
      </rPr>
      <t>任意</t>
    </r>
    <rPh sb="1" eb="3">
      <t>ニンイ</t>
    </rPh>
    <phoneticPr fontId="5"/>
  </si>
  <si>
    <t>請求金額</t>
    <rPh sb="0" eb="4">
      <t>セイキュウキンガク</t>
    </rPh>
    <phoneticPr fontId="5"/>
  </si>
  <si>
    <t>●文書番号を入力してください</t>
    <rPh sb="1" eb="5">
      <t>ブンショバンゴウ</t>
    </rPh>
    <rPh sb="6" eb="8">
      <t>ニュウリョク</t>
    </rPh>
    <phoneticPr fontId="5"/>
  </si>
  <si>
    <t>都道府県</t>
    <rPh sb="0" eb="4">
      <t>トドウフケン</t>
    </rPh>
    <phoneticPr fontId="37"/>
  </si>
  <si>
    <t>役職</t>
    <rPh sb="0" eb="2">
      <t>ヤクショク</t>
    </rPh>
    <phoneticPr fontId="5"/>
  </si>
  <si>
    <t>第</t>
    <phoneticPr fontId="5"/>
  </si>
  <si>
    <t>号</t>
    <phoneticPr fontId="5"/>
  </si>
  <si>
    <t>北海道</t>
  </si>
  <si>
    <t>代表取締役</t>
    <rPh sb="0" eb="5">
      <t>ダイヒョウトリシマリヤク</t>
    </rPh>
    <phoneticPr fontId="5"/>
  </si>
  <si>
    <t>令和</t>
    <phoneticPr fontId="5"/>
  </si>
  <si>
    <t>年</t>
    <phoneticPr fontId="5"/>
  </si>
  <si>
    <t>月</t>
    <phoneticPr fontId="5"/>
  </si>
  <si>
    <t>日</t>
    <phoneticPr fontId="5"/>
  </si>
  <si>
    <t>←緑色のセル…任意</t>
    <rPh sb="1" eb="3">
      <t>ミドリイロ</t>
    </rPh>
    <rPh sb="7" eb="9">
      <t>ニンイ</t>
    </rPh>
    <phoneticPr fontId="5"/>
  </si>
  <si>
    <t>青森県</t>
  </si>
  <si>
    <t>パシフィックコンサルタンツ株式会社</t>
  </si>
  <si>
    <t>岩手県</t>
  </si>
  <si>
    <t>取締役</t>
    <rPh sb="0" eb="3">
      <t>トリシマリヤク</t>
    </rPh>
    <phoneticPr fontId="5"/>
  </si>
  <si>
    <t>代表取締役社長　殿</t>
  </si>
  <si>
    <t>宮城県</t>
  </si>
  <si>
    <t>代表理事</t>
    <rPh sb="0" eb="4">
      <t>ダイヒョウリジ</t>
    </rPh>
    <phoneticPr fontId="5"/>
  </si>
  <si>
    <t>パシフィックリプロサービス株式会社</t>
  </si>
  <si>
    <t>秋田県</t>
  </si>
  <si>
    <t>理事</t>
    <rPh sb="0" eb="2">
      <t>リジ</t>
    </rPh>
    <phoneticPr fontId="5"/>
  </si>
  <si>
    <t>山形県</t>
  </si>
  <si>
    <t>福島県</t>
  </si>
  <si>
    <t>住所</t>
    <phoneticPr fontId="5"/>
  </si>
  <si>
    <t xml:space="preserve">会社所在地 </t>
    <rPh sb="0" eb="2">
      <t>カイシャ</t>
    </rPh>
    <rPh sb="2" eb="5">
      <t>ショザイチ</t>
    </rPh>
    <phoneticPr fontId="5"/>
  </si>
  <si>
    <t>茨城県</t>
  </si>
  <si>
    <t xml:space="preserve">都道府県 </t>
  </si>
  <si>
    <t xml:space="preserve"> プルダウンで選択</t>
    <rPh sb="7" eb="9">
      <t>センタク</t>
    </rPh>
    <phoneticPr fontId="23"/>
  </si>
  <si>
    <t>栃木県</t>
  </si>
  <si>
    <t>法人名</t>
  </si>
  <si>
    <t xml:space="preserve">市区町村 </t>
  </si>
  <si>
    <t>群馬県</t>
  </si>
  <si>
    <t xml:space="preserve">町名番地 </t>
    <rPh sb="2" eb="4">
      <t>バンチ</t>
    </rPh>
    <phoneticPr fontId="5"/>
  </si>
  <si>
    <t>埼玉県</t>
  </si>
  <si>
    <t xml:space="preserve">建物名称 </t>
  </si>
  <si>
    <t>千葉県</t>
  </si>
  <si>
    <t>東京都</t>
  </si>
  <si>
    <t>年度運輸部門エネルギー使用合理化・非化石エネルギー転換推進事業費補助金</t>
    <phoneticPr fontId="5"/>
  </si>
  <si>
    <t>神奈川県</t>
  </si>
  <si>
    <t>新潟県</t>
  </si>
  <si>
    <t xml:space="preserve">代表者の役職 </t>
    <rPh sb="0" eb="3">
      <t>ダイヒョウシャ</t>
    </rPh>
    <phoneticPr fontId="5"/>
  </si>
  <si>
    <t>富山県</t>
  </si>
  <si>
    <t>石川県</t>
  </si>
  <si>
    <t xml:space="preserve">代表者名 </t>
    <phoneticPr fontId="5"/>
  </si>
  <si>
    <t>福井県</t>
  </si>
  <si>
    <t>山梨県</t>
  </si>
  <si>
    <t>長野県</t>
  </si>
  <si>
    <t>記</t>
  </si>
  <si>
    <t>岐阜県</t>
  </si>
  <si>
    <t xml:space="preserve">トラック事業者 </t>
    <rPh sb="4" eb="7">
      <t>ジギョウシャ</t>
    </rPh>
    <phoneticPr fontId="5"/>
  </si>
  <si>
    <t xml:space="preserve"> トラック輸送省エネ化推進事業</t>
    <phoneticPr fontId="5"/>
  </si>
  <si>
    <t>静岡県</t>
  </si>
  <si>
    <t xml:space="preserve">または荷主名 </t>
    <rPh sb="3" eb="5">
      <t>ニヌシ</t>
    </rPh>
    <rPh sb="5" eb="6">
      <t>メイ</t>
    </rPh>
    <phoneticPr fontId="5"/>
  </si>
  <si>
    <t>愛知県</t>
  </si>
  <si>
    <t>三重県</t>
  </si>
  <si>
    <t>滋賀県</t>
  </si>
  <si>
    <t>京都府</t>
  </si>
  <si>
    <t>大阪府</t>
  </si>
  <si>
    <t>兵庫県</t>
  </si>
  <si>
    <t>奈良県</t>
  </si>
  <si>
    <t>和歌山県</t>
  </si>
  <si>
    <t>鳥取県</t>
  </si>
  <si>
    <t>島根県</t>
  </si>
  <si>
    <t>岡山県</t>
  </si>
  <si>
    <t>広島県</t>
  </si>
  <si>
    <t>円</t>
  </si>
  <si>
    <t>山口県</t>
  </si>
  <si>
    <t>徳島県</t>
  </si>
  <si>
    <t>香川県</t>
  </si>
  <si>
    <t>愛媛県</t>
  </si>
  <si>
    <t>高知県</t>
  </si>
  <si>
    <t>福岡県</t>
  </si>
  <si>
    <t>佐賀県</t>
  </si>
  <si>
    <t>長崎県</t>
  </si>
  <si>
    <t>熊本県</t>
  </si>
  <si>
    <t>大分県</t>
  </si>
  <si>
    <t>宮崎県</t>
  </si>
  <si>
    <t>鹿児島県</t>
  </si>
  <si>
    <t>沖縄県</t>
  </si>
  <si>
    <t>（備考）用紙は、日本産業規格Ａ４とし、縦位置とする。</t>
  </si>
  <si>
    <t>（様式第１）</t>
  </si>
  <si>
    <t xml:space="preserve">第 </t>
    <rPh sb="0" eb="1">
      <t>ダイ</t>
    </rPh>
    <phoneticPr fontId="5"/>
  </si>
  <si>
    <t xml:space="preserve"> 号</t>
    <rPh sb="1" eb="2">
      <t>ゴウ</t>
    </rPh>
    <phoneticPr fontId="5"/>
  </si>
  <si>
    <t>ア）貨物自動車運送事業者</t>
  </si>
  <si>
    <t>イ）第二種貨物利用運送事業者</t>
  </si>
  <si>
    <t>ウ）自家用トラック事業者</t>
  </si>
  <si>
    <t>エ）荷主等</t>
  </si>
  <si>
    <t xml:space="preserve">文書作成日 </t>
    <rPh sb="0" eb="5">
      <t>ブンショサクセイビ</t>
    </rPh>
    <phoneticPr fontId="5"/>
  </si>
  <si>
    <t>オ）リース事業者</t>
  </si>
  <si>
    <t>●代表申請者の情報を入力してください</t>
    <rPh sb="1" eb="3">
      <t>ダイヒョウ</t>
    </rPh>
    <rPh sb="3" eb="6">
      <t>シンセイシャ</t>
    </rPh>
    <rPh sb="7" eb="9">
      <t>ジョウホウ</t>
    </rPh>
    <rPh sb="10" eb="12">
      <t>ニュウリョク</t>
    </rPh>
    <phoneticPr fontId="5"/>
  </si>
  <si>
    <t xml:space="preserve">申請者 </t>
    <phoneticPr fontId="5"/>
  </si>
  <si>
    <t>　※公募要領を理解し、採択後、事業の完了まで補助事業を円滑に遂⾏し、適切な報告ができる者に限ります</t>
    <rPh sb="45" eb="46">
      <t>カギ</t>
    </rPh>
    <phoneticPr fontId="5"/>
  </si>
  <si>
    <t>（トラック輸送省エネ化推進事業）補助金交付申請書</t>
    <phoneticPr fontId="5"/>
  </si>
  <si>
    <t>　運輸部門エネルギー使用合理化・非化石エネルギー転換推進事業費補助金（トラック輸送省エネ化推進事業）交付規程第４条の規定に基づき、下記のとおり上記補助金の交付を申請します。</t>
    <phoneticPr fontId="5"/>
  </si>
  <si>
    <t>姓</t>
    <rPh sb="0" eb="1">
      <t>セイ</t>
    </rPh>
    <phoneticPr fontId="5"/>
  </si>
  <si>
    <t>１．補助事業の名称</t>
  </si>
  <si>
    <t>●1.本補助事業を実施する（取組を行う）トラック事業者または荷主名を入力してください</t>
    <rPh sb="3" eb="4">
      <t>ホン</t>
    </rPh>
    <rPh sb="4" eb="6">
      <t>ホジョ</t>
    </rPh>
    <rPh sb="6" eb="8">
      <t>ジギョウ</t>
    </rPh>
    <rPh sb="9" eb="11">
      <t>ジッシ</t>
    </rPh>
    <rPh sb="14" eb="16">
      <t>トリクミ</t>
    </rPh>
    <rPh sb="17" eb="18">
      <t>オコナ</t>
    </rPh>
    <rPh sb="24" eb="27">
      <t>ジギョウシャ</t>
    </rPh>
    <rPh sb="30" eb="32">
      <t>ニヌシ</t>
    </rPh>
    <rPh sb="32" eb="33">
      <t>メイ</t>
    </rPh>
    <rPh sb="34" eb="36">
      <t>ニュウリョク</t>
    </rPh>
    <phoneticPr fontId="5"/>
  </si>
  <si>
    <t>２．補助事業の実施計画</t>
  </si>
  <si>
    <t>（別添　実施計画書による）</t>
  </si>
  <si>
    <t>３．補助金交付申請額</t>
  </si>
  <si>
    <t>（１）補助事業に要する経費</t>
  </si>
  <si>
    <t>（２）補助対象経費</t>
  </si>
  <si>
    <t>４．補助事業に要する経費、補助対象経費及び補助金の額</t>
  </si>
  <si>
    <t>●5.(1)補助事業の開始年月日は、事務局より通知される交付決定日となります</t>
    <rPh sb="6" eb="10">
      <t>ホジョジギョウ</t>
    </rPh>
    <rPh sb="11" eb="16">
      <t>カイシネンガッピ</t>
    </rPh>
    <rPh sb="18" eb="21">
      <t>ジムキョク</t>
    </rPh>
    <rPh sb="23" eb="25">
      <t>ツウチ</t>
    </rPh>
    <rPh sb="28" eb="33">
      <t>コウフケッテイビ</t>
    </rPh>
    <phoneticPr fontId="5"/>
  </si>
  <si>
    <t>（別紙１による）</t>
  </si>
  <si>
    <t>５．補助事業の開始及び完了予定年月日</t>
  </si>
  <si>
    <t>●5.(2)補助事業の完了予定年月日を入力してください</t>
    <rPh sb="6" eb="8">
      <t>ホジョ</t>
    </rPh>
    <rPh sb="8" eb="10">
      <t>ジギョウ</t>
    </rPh>
    <rPh sb="11" eb="13">
      <t>カンリョウ</t>
    </rPh>
    <rPh sb="13" eb="15">
      <t>ヨテイ</t>
    </rPh>
    <rPh sb="15" eb="18">
      <t>ネンガッピ</t>
    </rPh>
    <rPh sb="19" eb="21">
      <t>ニュウリョク</t>
    </rPh>
    <phoneticPr fontId="5"/>
  </si>
  <si>
    <t>（１）開 始 年 月 日</t>
    <phoneticPr fontId="5"/>
  </si>
  <si>
    <t>交付決定年月日</t>
    <phoneticPr fontId="5"/>
  </si>
  <si>
    <t>　※車両運行データを基にした自己評価の報告が完了し、かつ補助事業に係る全ての支払いが完了する日を想定して入力してください</t>
    <rPh sb="48" eb="50">
      <t>ソウテイ</t>
    </rPh>
    <rPh sb="52" eb="54">
      <t>ニュウリョク</t>
    </rPh>
    <phoneticPr fontId="5"/>
  </si>
  <si>
    <t>（２）完了予定年月日</t>
    <phoneticPr fontId="5"/>
  </si>
  <si>
    <t xml:space="preserve">完了予定年月日 </t>
    <rPh sb="0" eb="4">
      <t>カンリョウヨテイ</t>
    </rPh>
    <rPh sb="4" eb="7">
      <t>ネンガッピ</t>
    </rPh>
    <phoneticPr fontId="5"/>
  </si>
  <si>
    <t>（注）申請書には、次の事項を記載した書面を添付すること。</t>
  </si>
  <si>
    <t>（１）申請者の役員名簿（別紙２）</t>
  </si>
  <si>
    <t>（２）その他ＰＣＫＫが指示する書面等</t>
  </si>
  <si>
    <t>　</t>
    <phoneticPr fontId="5"/>
  </si>
  <si>
    <t>都道府県</t>
    <rPh sb="0" eb="4">
      <t>トドウフケン</t>
    </rPh>
    <phoneticPr fontId="8"/>
  </si>
  <si>
    <t>市区町村</t>
    <rPh sb="0" eb="2">
      <t>シク</t>
    </rPh>
    <rPh sb="2" eb="4">
      <t>チョウソン</t>
    </rPh>
    <phoneticPr fontId="8"/>
  </si>
  <si>
    <t>建物名称</t>
    <rPh sb="0" eb="2">
      <t>タテモノ</t>
    </rPh>
    <rPh sb="1" eb="3">
      <t>メイショウ</t>
    </rPh>
    <phoneticPr fontId="8"/>
  </si>
  <si>
    <t>電話番号</t>
    <rPh sb="0" eb="2">
      <t>デンワ</t>
    </rPh>
    <rPh sb="2" eb="4">
      <t>バンゴウ</t>
    </rPh>
    <phoneticPr fontId="9"/>
  </si>
  <si>
    <t>E-mail</t>
  </si>
  <si>
    <t>●3.補助金交付申請額は【様式第1_別紙1】より自動反映されます</t>
    <rPh sb="3" eb="6">
      <t>ホジョキン</t>
    </rPh>
    <rPh sb="6" eb="8">
      <t>コウフ</t>
    </rPh>
    <rPh sb="8" eb="10">
      <t>シンセイ</t>
    </rPh>
    <rPh sb="10" eb="11">
      <t>ガク</t>
    </rPh>
    <rPh sb="13" eb="15">
      <t>ヨウシキ</t>
    </rPh>
    <rPh sb="15" eb="16">
      <t>ダイ</t>
    </rPh>
    <rPh sb="18" eb="20">
      <t>ベッシ</t>
    </rPh>
    <rPh sb="24" eb="28">
      <t>ジドウハンエイ</t>
    </rPh>
    <phoneticPr fontId="23"/>
  </si>
  <si>
    <r>
      <t>←</t>
    </r>
    <r>
      <rPr>
        <b/>
        <sz val="10"/>
        <color rgb="FFED0000"/>
        <rFont val="Meiryo UI"/>
        <family val="3"/>
        <charset val="128"/>
      </rPr>
      <t>必須</t>
    </r>
    <rPh sb="1" eb="3">
      <t>ヒッス</t>
    </rPh>
    <phoneticPr fontId="5"/>
  </si>
  <si>
    <r>
      <t>　※リース事業者と共同で補助事業を実施する場合は、原則として</t>
    </r>
    <r>
      <rPr>
        <b/>
        <sz val="10"/>
        <color rgb="FFED0000"/>
        <rFont val="Meiryo UI"/>
        <family val="3"/>
        <charset val="128"/>
      </rPr>
      <t>リース事業者が代表申請者</t>
    </r>
    <r>
      <rPr>
        <sz val="10"/>
        <color theme="1"/>
        <rFont val="Meiryo UI"/>
        <family val="3"/>
        <charset val="128"/>
      </rPr>
      <t>となります</t>
    </r>
    <rPh sb="5" eb="8">
      <t>ジギョウシャ</t>
    </rPh>
    <rPh sb="9" eb="11">
      <t>キョウドウ</t>
    </rPh>
    <rPh sb="12" eb="16">
      <t>ホジョジギョウ</t>
    </rPh>
    <rPh sb="17" eb="19">
      <t>ジッシ</t>
    </rPh>
    <rPh sb="21" eb="23">
      <t>バアイ</t>
    </rPh>
    <rPh sb="25" eb="27">
      <t>ゲンソク</t>
    </rPh>
    <rPh sb="33" eb="36">
      <t>ジギョウシャ</t>
    </rPh>
    <rPh sb="37" eb="42">
      <t>ダイヒョウシンセイシャ</t>
    </rPh>
    <phoneticPr fontId="5"/>
  </si>
  <si>
    <r>
      <t>←黄色のセル…</t>
    </r>
    <r>
      <rPr>
        <b/>
        <sz val="10"/>
        <color rgb="FFED0000"/>
        <rFont val="Meiryo UI"/>
        <family val="3"/>
        <charset val="128"/>
      </rPr>
      <t>必須</t>
    </r>
    <rPh sb="1" eb="3">
      <t>キイロ</t>
    </rPh>
    <rPh sb="7" eb="9">
      <t>ヒッス</t>
    </rPh>
    <phoneticPr fontId="5"/>
  </si>
  <si>
    <t>①様式第１_本紙</t>
  </si>
  <si>
    <t>シート名</t>
    <rPh sb="3" eb="4">
      <t>メイ</t>
    </rPh>
    <phoneticPr fontId="5"/>
  </si>
  <si>
    <t>申請者毎の補助事業に要する経費、補助対象経費</t>
    <rPh sb="0" eb="4">
      <t>シンセイシャゴト</t>
    </rPh>
    <rPh sb="5" eb="9">
      <t>ホジョジギョウ</t>
    </rPh>
    <rPh sb="10" eb="11">
      <t>ヨウ</t>
    </rPh>
    <rPh sb="13" eb="15">
      <t>ケイヒ</t>
    </rPh>
    <rPh sb="16" eb="22">
      <t>ホジョタイショウケイヒ</t>
    </rPh>
    <phoneticPr fontId="5"/>
  </si>
  <si>
    <t>申請者毎の役員名簿</t>
    <rPh sb="0" eb="4">
      <t>シンセイシャゴト</t>
    </rPh>
    <rPh sb="5" eb="7">
      <t>ヤクイン</t>
    </rPh>
    <rPh sb="7" eb="9">
      <t>メイボ</t>
    </rPh>
    <phoneticPr fontId="5"/>
  </si>
  <si>
    <t>②申請者情報</t>
    <phoneticPr fontId="5"/>
  </si>
  <si>
    <t>１．シート構成</t>
    <rPh sb="5" eb="7">
      <t>コウセイ</t>
    </rPh>
    <phoneticPr fontId="5"/>
  </si>
  <si>
    <t>２．入力可能な申請者数</t>
    <rPh sb="2" eb="6">
      <t>ニュウリョクカノウ</t>
    </rPh>
    <rPh sb="7" eb="11">
      <t>シンセイシャスウ</t>
    </rPh>
    <phoneticPr fontId="5"/>
  </si>
  <si>
    <t>３．入力方法</t>
    <rPh sb="2" eb="4">
      <t>ニュウリョク</t>
    </rPh>
    <rPh sb="4" eb="6">
      <t>ホウホウ</t>
    </rPh>
    <phoneticPr fontId="5"/>
  </si>
  <si>
    <t>４．注意事項</t>
    <rPh sb="2" eb="6">
      <t>チュウイジコウ</t>
    </rPh>
    <phoneticPr fontId="5"/>
  </si>
  <si>
    <t>●文書作成日を入力してください</t>
    <rPh sb="1" eb="6">
      <t>ブンショサクセイビ</t>
    </rPh>
    <rPh sb="7" eb="9">
      <t>ニュウリョク</t>
    </rPh>
    <phoneticPr fontId="5"/>
  </si>
  <si>
    <t>　※輸送効率化システムを申請する場合は、交付決定されるまで補助対象設備等の発注はしないでください</t>
    <rPh sb="12" eb="14">
      <t>シンセイ</t>
    </rPh>
    <rPh sb="16" eb="18">
      <t>バアイ</t>
    </rPh>
    <rPh sb="20" eb="24">
      <t>コウフケッテイ</t>
    </rPh>
    <rPh sb="29" eb="35">
      <t>ホジョタイショウセツビ</t>
    </rPh>
    <rPh sb="35" eb="36">
      <t>ナド</t>
    </rPh>
    <rPh sb="37" eb="39">
      <t>ハッチュウ</t>
    </rPh>
    <phoneticPr fontId="5"/>
  </si>
  <si>
    <t>主な入力内容</t>
    <rPh sb="0" eb="1">
      <t>オモ</t>
    </rPh>
    <rPh sb="2" eb="6">
      <t>ニュウリョクナイヨウ</t>
    </rPh>
    <phoneticPr fontId="5"/>
  </si>
  <si>
    <t>日付、代表申請者情報（様式第１反映箇所）</t>
    <rPh sb="0" eb="2">
      <t>ヒヅケ</t>
    </rPh>
    <rPh sb="3" eb="10">
      <t>ダイヒョウシンセイシャジョウホウ</t>
    </rPh>
    <rPh sb="11" eb="13">
      <t>ヨウシキ</t>
    </rPh>
    <rPh sb="13" eb="14">
      <t>ダイ</t>
    </rPh>
    <rPh sb="15" eb="17">
      <t>ハンエイ</t>
    </rPh>
    <rPh sb="17" eb="19">
      <t>カショ</t>
    </rPh>
    <phoneticPr fontId="5"/>
  </si>
  <si>
    <t>対象外
経費</t>
    <rPh sb="0" eb="3">
      <t>タイショウガイ</t>
    </rPh>
    <rPh sb="4" eb="6">
      <t>ケイヒ</t>
    </rPh>
    <phoneticPr fontId="5"/>
  </si>
  <si>
    <t>予約受付システム等　内訳</t>
    <rPh sb="8" eb="9">
      <t>ナド</t>
    </rPh>
    <rPh sb="10" eb="12">
      <t>ウチワケ</t>
    </rPh>
    <phoneticPr fontId="5"/>
  </si>
  <si>
    <t xml:space="preserve"> - </t>
  </si>
  <si>
    <t>新規導入</t>
    <rPh sb="0" eb="4">
      <t>シンキドウニュウ</t>
    </rPh>
    <phoneticPr fontId="5"/>
  </si>
  <si>
    <t>←自動反映</t>
    <rPh sb="1" eb="3">
      <t>ジドウ</t>
    </rPh>
    <rPh sb="3" eb="5">
      <t>ハンエイ</t>
    </rPh>
    <phoneticPr fontId="5"/>
  </si>
  <si>
    <t>１．車両動態管理システム</t>
    <phoneticPr fontId="5"/>
  </si>
  <si>
    <t>２．予約受付システム等</t>
    <rPh sb="2" eb="4">
      <t>ヨヤク</t>
    </rPh>
    <rPh sb="4" eb="6">
      <t>ウケツケ</t>
    </rPh>
    <rPh sb="10" eb="11">
      <t>ナド</t>
    </rPh>
    <phoneticPr fontId="5"/>
  </si>
  <si>
    <t>３．配車計画システム</t>
    <phoneticPr fontId="5"/>
  </si>
  <si>
    <t>５．ダブル連結トラック</t>
    <phoneticPr fontId="5"/>
  </si>
  <si>
    <t>６．スワップボディコンテナ車両</t>
    <phoneticPr fontId="5"/>
  </si>
  <si>
    <t>令和７年度 トラック輸送省エネ化推進事業 申請者情報</t>
    <rPh sb="0" eb="2">
      <t>レイワ</t>
    </rPh>
    <rPh sb="3" eb="5">
      <t>ネンド</t>
    </rPh>
    <rPh sb="21" eb="26">
      <t>シンセイシャジョウホウ</t>
    </rPh>
    <phoneticPr fontId="5"/>
  </si>
  <si>
    <r>
      <t>　代表申請者・共同申請者</t>
    </r>
    <r>
      <rPr>
        <b/>
        <sz val="10"/>
        <rFont val="Meiryo UI"/>
        <family val="3"/>
        <charset val="128"/>
      </rPr>
      <t>5社まで</t>
    </r>
    <r>
      <rPr>
        <sz val="10"/>
        <rFont val="Meiryo UI"/>
        <family val="3"/>
        <charset val="128"/>
      </rPr>
      <t>入力可能です。</t>
    </r>
    <rPh sb="1" eb="6">
      <t>ダイヒョウシンセイシャ</t>
    </rPh>
    <rPh sb="7" eb="9">
      <t>キョウドウ</t>
    </rPh>
    <rPh sb="9" eb="12">
      <t>シンセイシャ</t>
    </rPh>
    <rPh sb="13" eb="14">
      <t>シャ</t>
    </rPh>
    <rPh sb="16" eb="18">
      <t>ニュウリョク</t>
    </rPh>
    <rPh sb="18" eb="20">
      <t>カノウ</t>
    </rPh>
    <phoneticPr fontId="5"/>
  </si>
  <si>
    <t>　黄色のセル（必須項目）、緑のセル（任意項目）に入力してください。グレーアウトしたセルは入力不要です。</t>
    <rPh sb="1" eb="3">
      <t>キイロ</t>
    </rPh>
    <rPh sb="7" eb="11">
      <t>ヒッスコウモク</t>
    </rPh>
    <rPh sb="13" eb="14">
      <t>ミドリ</t>
    </rPh>
    <rPh sb="18" eb="22">
      <t>ニンイコウモク</t>
    </rPh>
    <rPh sb="24" eb="26">
      <t>ニュウリョク</t>
    </rPh>
    <rPh sb="44" eb="48">
      <t>ニュウリョクフヨウ</t>
    </rPh>
    <phoneticPr fontId="5"/>
  </si>
  <si>
    <t>現保有</t>
    <rPh sb="0" eb="3">
      <t>ゲンホユウ</t>
    </rPh>
    <phoneticPr fontId="5"/>
  </si>
  <si>
    <t>新規導入減保有</t>
    <rPh sb="0" eb="2">
      <t>シンキ</t>
    </rPh>
    <rPh sb="2" eb="4">
      <t>ドウニュウ</t>
    </rPh>
    <rPh sb="4" eb="7">
      <t>ゲンホユウ</t>
    </rPh>
    <phoneticPr fontId="5"/>
  </si>
  <si>
    <t>補助対象事業者区分</t>
    <rPh sb="0" eb="9">
      <t>ホジョタイショウジギョウシャクブン</t>
    </rPh>
    <phoneticPr fontId="5"/>
  </si>
  <si>
    <t>役職</t>
    <rPh sb="0" eb="2">
      <t>ヤクショク</t>
    </rPh>
    <phoneticPr fontId="8"/>
  </si>
  <si>
    <t>代表取締役</t>
    <rPh sb="0" eb="5">
      <t>ダイヒョウトリシマリヤク</t>
    </rPh>
    <phoneticPr fontId="8"/>
  </si>
  <si>
    <t>代表取締役社長</t>
    <rPh sb="0" eb="7">
      <t>ダイヒョウトリシマリヤクシャチョウ</t>
    </rPh>
    <phoneticPr fontId="8"/>
  </si>
  <si>
    <t>取締役</t>
    <rPh sb="0" eb="3">
      <t>トリシマリヤク</t>
    </rPh>
    <phoneticPr fontId="8"/>
  </si>
  <si>
    <t>代表理事</t>
    <rPh sb="0" eb="4">
      <t>ダイヒョウリジ</t>
    </rPh>
    <phoneticPr fontId="8"/>
  </si>
  <si>
    <t>理事</t>
    <rPh sb="0" eb="2">
      <t>リジ</t>
    </rPh>
    <phoneticPr fontId="8"/>
  </si>
  <si>
    <t xml:space="preserve"> ２.予約受付システム等</t>
    <phoneticPr fontId="5"/>
  </si>
  <si>
    <t xml:space="preserve"> ３.配車計画システム</t>
    <phoneticPr fontId="5"/>
  </si>
  <si>
    <t>代表申請者▼</t>
    <rPh sb="0" eb="5">
      <t>ダイヒョウシンセイシャ</t>
    </rPh>
    <phoneticPr fontId="5"/>
  </si>
  <si>
    <t>共同申請者１▼</t>
    <rPh sb="0" eb="5">
      <t>キョウドウシンセイシャ</t>
    </rPh>
    <phoneticPr fontId="5"/>
  </si>
  <si>
    <t>共同申請者２▼</t>
    <rPh sb="0" eb="5">
      <t>キョウドウシンセイシャ</t>
    </rPh>
    <phoneticPr fontId="5"/>
  </si>
  <si>
    <t>共同申請者３▼</t>
    <rPh sb="0" eb="5">
      <t>キョウドウシンセイシャ</t>
    </rPh>
    <phoneticPr fontId="5"/>
  </si>
  <si>
    <t>共同申請者４▼</t>
    <rPh sb="0" eb="5">
      <t>キョウドウシンセイシャ</t>
    </rPh>
    <phoneticPr fontId="5"/>
  </si>
  <si>
    <t>共同申請者５▼</t>
    <rPh sb="0" eb="5">
      <t>キョウドウシンセイシャ</t>
    </rPh>
    <phoneticPr fontId="5"/>
  </si>
  <si>
    <t>※【現保有システムとの連携についての自認書】と【現保有システムの起動状況が分かる写真】が必要です。</t>
    <rPh sb="2" eb="3">
      <t>ゲン</t>
    </rPh>
    <rPh sb="3" eb="5">
      <t>ホユウ</t>
    </rPh>
    <rPh sb="11" eb="13">
      <t>レンケイ</t>
    </rPh>
    <rPh sb="18" eb="20">
      <t>ジニン</t>
    </rPh>
    <rPh sb="20" eb="21">
      <t>ショ</t>
    </rPh>
    <rPh sb="24" eb="25">
      <t>ゲン</t>
    </rPh>
    <rPh sb="25" eb="27">
      <t>ホユウ</t>
    </rPh>
    <rPh sb="32" eb="34">
      <t>キドウ</t>
    </rPh>
    <rPh sb="34" eb="36">
      <t>ジョウキョウ</t>
    </rPh>
    <rPh sb="37" eb="38">
      <t>ワ</t>
    </rPh>
    <rPh sb="40" eb="42">
      <t>シャシン</t>
    </rPh>
    <rPh sb="44" eb="46">
      <t>ヒツヨウ</t>
    </rPh>
    <phoneticPr fontId="5"/>
  </si>
  <si>
    <t>代表申請者、および共同申請者の情報を入力してください。</t>
    <rPh sb="0" eb="5">
      <t>ダイヒョウシンセイシャ</t>
    </rPh>
    <rPh sb="9" eb="14">
      <t>キョウドウシンセイシャ</t>
    </rPh>
    <rPh sb="15" eb="17">
      <t>ジョウホウ</t>
    </rPh>
    <rPh sb="18" eb="20">
      <t>ニュウリョク</t>
    </rPh>
    <phoneticPr fontId="5"/>
  </si>
  <si>
    <t>※オ）リース事業者は取組実施情報、申請するシステム・ツールの入力は不要です。</t>
    <rPh sb="6" eb="9">
      <t>ジギョウシャ</t>
    </rPh>
    <rPh sb="10" eb="12">
      <t>トリクミ</t>
    </rPh>
    <rPh sb="12" eb="14">
      <t>ジッシ</t>
    </rPh>
    <rPh sb="14" eb="16">
      <t>ジョウホウ</t>
    </rPh>
    <rPh sb="17" eb="19">
      <t>シンセイ</t>
    </rPh>
    <rPh sb="30" eb="32">
      <t>ニュウリョク</t>
    </rPh>
    <rPh sb="33" eb="35">
      <t>フヨウ</t>
    </rPh>
    <phoneticPr fontId="5"/>
  </si>
  <si>
    <t>ア</t>
    <phoneticPr fontId="5"/>
  </si>
  <si>
    <t>○</t>
    <phoneticPr fontId="5"/>
  </si>
  <si>
    <t>イ</t>
    <phoneticPr fontId="5"/>
  </si>
  <si>
    <r>
      <t>※代表申請者の窓口の担当者および連絡先は、</t>
    </r>
    <r>
      <rPr>
        <b/>
        <sz val="10"/>
        <color theme="1"/>
        <rFont val="Meiryo UI"/>
        <family val="3"/>
        <charset val="128"/>
      </rPr>
      <t>新規利用登録時に提出した証明書類の担当者情報</t>
    </r>
    <r>
      <rPr>
        <sz val="10"/>
        <color theme="1"/>
        <rFont val="Meiryo UI"/>
        <family val="3"/>
        <charset val="128"/>
      </rPr>
      <t>を入力してください。</t>
    </r>
    <rPh sb="1" eb="6">
      <t>ダイヒョウシンセイシャ</t>
    </rPh>
    <phoneticPr fontId="5"/>
  </si>
  <si>
    <t>ウ</t>
    <phoneticPr fontId="5"/>
  </si>
  <si>
    <r>
      <t>※自社またはトラック事業者全体の保有車両台数は、取組を実施する車両台数を</t>
    </r>
    <r>
      <rPr>
        <b/>
        <sz val="10"/>
        <color theme="1"/>
        <rFont val="Meiryo UI"/>
        <family val="3"/>
        <charset val="128"/>
      </rPr>
      <t>含めた</t>
    </r>
    <r>
      <rPr>
        <sz val="10"/>
        <color theme="1"/>
        <rFont val="Meiryo UI"/>
        <family val="3"/>
        <charset val="128"/>
      </rPr>
      <t>台数を入力してください。</t>
    </r>
    <rPh sb="24" eb="26">
      <t>トリクミ</t>
    </rPh>
    <rPh sb="27" eb="29">
      <t>ジッシ</t>
    </rPh>
    <phoneticPr fontId="5"/>
  </si>
  <si>
    <t>エ</t>
    <phoneticPr fontId="5"/>
  </si>
  <si>
    <t>オ</t>
    <phoneticPr fontId="5"/>
  </si>
  <si>
    <t xml:space="preserve"> 代表申請者</t>
    <rPh sb="1" eb="3">
      <t>ダイヒョウ</t>
    </rPh>
    <rPh sb="3" eb="6">
      <t>シンセイシャ</t>
    </rPh>
    <phoneticPr fontId="7"/>
  </si>
  <si>
    <t>本社所在地</t>
  </si>
  <si>
    <t>町名番地</t>
    <rPh sb="0" eb="2">
      <t>チョウメイ</t>
    </rPh>
    <rPh sb="2" eb="4">
      <t>バンチ</t>
    </rPh>
    <phoneticPr fontId="8"/>
  </si>
  <si>
    <t>カナ</t>
    <phoneticPr fontId="7"/>
  </si>
  <si>
    <t>漢字</t>
    <phoneticPr fontId="7"/>
  </si>
  <si>
    <t>代表者</t>
    <rPh sb="0" eb="2">
      <t>ダイヒョウ</t>
    </rPh>
    <rPh sb="2" eb="3">
      <t>シャ</t>
    </rPh>
    <phoneticPr fontId="8"/>
  </si>
  <si>
    <t xml:space="preserve"> 代表者役職</t>
    <rPh sb="1" eb="4">
      <t>ダイヒョウシャ</t>
    </rPh>
    <rPh sb="4" eb="6">
      <t>ヤクショク</t>
    </rPh>
    <phoneticPr fontId="9"/>
  </si>
  <si>
    <t xml:space="preserve"> 代表者名（姓）</t>
    <rPh sb="6" eb="7">
      <t>セイ</t>
    </rPh>
    <phoneticPr fontId="7"/>
  </si>
  <si>
    <t xml:space="preserve"> 代表者名（名）</t>
    <rPh sb="6" eb="7">
      <t>メイ</t>
    </rPh>
    <phoneticPr fontId="5"/>
  </si>
  <si>
    <t>連絡先</t>
    <rPh sb="0" eb="3">
      <t>レンラクサキ</t>
    </rPh>
    <phoneticPr fontId="8"/>
  </si>
  <si>
    <t>担当者</t>
    <rPh sb="0" eb="3">
      <t>タントウシャ</t>
    </rPh>
    <phoneticPr fontId="5"/>
  </si>
  <si>
    <t xml:space="preserve"> 担当部署</t>
    <rPh sb="1" eb="5">
      <t>タントウブショ</t>
    </rPh>
    <phoneticPr fontId="9"/>
  </si>
  <si>
    <t>担当者役職</t>
    <rPh sb="0" eb="3">
      <t>タントウシャ</t>
    </rPh>
    <rPh sb="3" eb="5">
      <t>ヤクショク</t>
    </rPh>
    <phoneticPr fontId="9"/>
  </si>
  <si>
    <t xml:space="preserve"> 担当者名（姓）</t>
    <rPh sb="6" eb="7">
      <t>セイ</t>
    </rPh>
    <phoneticPr fontId="7"/>
  </si>
  <si>
    <t xml:space="preserve"> 担当者名（名）</t>
    <rPh sb="6" eb="7">
      <t>メイ</t>
    </rPh>
    <phoneticPr fontId="5"/>
  </si>
  <si>
    <t>＠</t>
    <phoneticPr fontId="5"/>
  </si>
  <si>
    <t xml:space="preserve"> 主に該当する区分</t>
    <phoneticPr fontId="7"/>
  </si>
  <si>
    <t xml:space="preserve"> ア）貨物自動車運送事業者
 イ）第二種貨物利用運送事業者
 ウ）自家用トラック事業者
 エ）荷主等
 オ）リース事業者</t>
    <phoneticPr fontId="7"/>
  </si>
  <si>
    <t>入力不要</t>
    <rPh sb="0" eb="4">
      <t>ニュウリョクフヨウ</t>
    </rPh>
    <phoneticPr fontId="5"/>
  </si>
  <si>
    <t>任意色に変更</t>
    <rPh sb="0" eb="2">
      <t>ニンイ</t>
    </rPh>
    <rPh sb="2" eb="3">
      <t>ショク</t>
    </rPh>
    <rPh sb="4" eb="6">
      <t>ヘンコウ</t>
    </rPh>
    <phoneticPr fontId="5"/>
  </si>
  <si>
    <t xml:space="preserve"> １.車両動態管理システム</t>
  </si>
  <si>
    <t xml:space="preserve"> ①予約受付システム</t>
  </si>
  <si>
    <t xml:space="preserve"> ②ＡＳＮシステム</t>
  </si>
  <si>
    <t xml:space="preserve"> ⑤パレタイズシステム</t>
  </si>
  <si>
    <t xml:space="preserve"> ５.ダブル連結トラック</t>
  </si>
  <si>
    <t xml:space="preserve"> ６.スワップボディコンテナ車両</t>
  </si>
  <si>
    <t>代表申請者</t>
    <rPh sb="0" eb="5">
      <t>ダイヒョウシンセイシャ</t>
    </rPh>
    <phoneticPr fontId="55"/>
  </si>
  <si>
    <t>共同申請者１</t>
    <rPh sb="0" eb="2">
      <t>キョウドウ</t>
    </rPh>
    <rPh sb="2" eb="5">
      <t>シンセイシャ</t>
    </rPh>
    <phoneticPr fontId="55"/>
  </si>
  <si>
    <t>共同申請者２</t>
    <rPh sb="0" eb="2">
      <t>キョウドウ</t>
    </rPh>
    <rPh sb="2" eb="5">
      <t>シンセイシャ</t>
    </rPh>
    <phoneticPr fontId="55"/>
  </si>
  <si>
    <t>共同申請者３</t>
    <rPh sb="0" eb="2">
      <t>キョウドウ</t>
    </rPh>
    <rPh sb="2" eb="5">
      <t>シンセイシャ</t>
    </rPh>
    <phoneticPr fontId="55"/>
  </si>
  <si>
    <t>共同申請者４</t>
    <rPh sb="0" eb="2">
      <t>キョウドウ</t>
    </rPh>
    <rPh sb="2" eb="5">
      <t>シンセイシャ</t>
    </rPh>
    <phoneticPr fontId="55"/>
  </si>
  <si>
    <t>共同申請者５</t>
    <rPh sb="0" eb="2">
      <t>キョウドウ</t>
    </rPh>
    <rPh sb="2" eb="5">
      <t>シンセイシャ</t>
    </rPh>
    <phoneticPr fontId="55"/>
  </si>
  <si>
    <t>←共同申請者２以降を入力する場合は、左にある[+]ボタンを押して入力してください。</t>
    <rPh sb="1" eb="6">
      <t>キョウドウシンセイシャ</t>
    </rPh>
    <rPh sb="7" eb="9">
      <t>イコウ</t>
    </rPh>
    <rPh sb="10" eb="12">
      <t>ニュウリョク</t>
    </rPh>
    <rPh sb="14" eb="16">
      <t>バアイ</t>
    </rPh>
    <rPh sb="18" eb="19">
      <t>ヒダリ</t>
    </rPh>
    <rPh sb="29" eb="30">
      <t>オ</t>
    </rPh>
    <rPh sb="32" eb="34">
      <t>ニュウリョク</t>
    </rPh>
    <phoneticPr fontId="55"/>
  </si>
  <si>
    <t>実施台数</t>
    <rPh sb="0" eb="2">
      <t>ジッシ</t>
    </rPh>
    <rPh sb="2" eb="4">
      <t>ダイスウ</t>
    </rPh>
    <phoneticPr fontId="5"/>
  </si>
  <si>
    <t>入力あり</t>
    <rPh sb="0" eb="2">
      <t>ニュウリョク</t>
    </rPh>
    <phoneticPr fontId="5"/>
  </si>
  <si>
    <t>入力不備なし</t>
    <rPh sb="0" eb="4">
      <t>ニュウリョクフビ</t>
    </rPh>
    <phoneticPr fontId="5"/>
  </si>
  <si>
    <t>グレー解除</t>
    <rPh sb="3" eb="5">
      <t>カイジョ</t>
    </rPh>
    <phoneticPr fontId="55"/>
  </si>
  <si>
    <t>補助金上限額</t>
    <rPh sb="0" eb="6">
      <t>ホジョキンジョウゲンガク</t>
    </rPh>
    <phoneticPr fontId="55"/>
  </si>
  <si>
    <t>補助対象経費÷2</t>
    <rPh sb="0" eb="6">
      <t>ホジョタイショウケイヒ</t>
    </rPh>
    <phoneticPr fontId="55"/>
  </si>
  <si>
    <t>※申請可能な車両台数を超過しています。</t>
    <rPh sb="1" eb="5">
      <t>シンセイカノウ</t>
    </rPh>
    <rPh sb="6" eb="10">
      <t>シャリョウダイスウ</t>
    </rPh>
    <rPh sb="11" eb="13">
      <t>チョウカ</t>
    </rPh>
    <phoneticPr fontId="5"/>
  </si>
  <si>
    <t>リースはTRUE</t>
    <phoneticPr fontId="55"/>
  </si>
  <si>
    <t>（別紙２）</t>
    <rPh sb="1" eb="3">
      <t>ベッシ</t>
    </rPh>
    <phoneticPr fontId="20"/>
  </si>
  <si>
    <t>　※上から詰めて入力してください</t>
    <rPh sb="2" eb="3">
      <t>ウエ</t>
    </rPh>
    <rPh sb="5" eb="6">
      <t>ツ</t>
    </rPh>
    <rPh sb="8" eb="10">
      <t>ニュウリョク</t>
    </rPh>
    <phoneticPr fontId="5"/>
  </si>
  <si>
    <t>和暦</t>
    <rPh sb="0" eb="2">
      <t>ワレキ</t>
    </rPh>
    <phoneticPr fontId="5"/>
  </si>
  <si>
    <t>年月日</t>
    <rPh sb="0" eb="3">
      <t>ネンガッピ</t>
    </rPh>
    <phoneticPr fontId="5"/>
  </si>
  <si>
    <t>性別</t>
    <rPh sb="0" eb="2">
      <t>セイベツ</t>
    </rPh>
    <phoneticPr fontId="5"/>
  </si>
  <si>
    <t>T</t>
    <phoneticPr fontId="5"/>
  </si>
  <si>
    <t>M</t>
    <phoneticPr fontId="5"/>
  </si>
  <si>
    <t>令和</t>
    <rPh sb="0" eb="2">
      <t>レイワ</t>
    </rPh>
    <phoneticPr fontId="20"/>
  </si>
  <si>
    <t>年</t>
    <rPh sb="0" eb="1">
      <t>ネン</t>
    </rPh>
    <phoneticPr fontId="20"/>
  </si>
  <si>
    <t>月</t>
    <rPh sb="0" eb="1">
      <t>ツキ</t>
    </rPh>
    <phoneticPr fontId="20"/>
  </si>
  <si>
    <t>日</t>
    <rPh sb="0" eb="1">
      <t>ヒ</t>
    </rPh>
    <phoneticPr fontId="20"/>
  </si>
  <si>
    <t>　※16名以上入力する場合は、左上の[2]ボタンまたは、[+]ボタンを押してください（30名まで入力可能です）</t>
    <rPh sb="4" eb="7">
      <t>メイイジョウ</t>
    </rPh>
    <rPh sb="7" eb="9">
      <t>ニュウリョク</t>
    </rPh>
    <rPh sb="11" eb="13">
      <t>バアイ</t>
    </rPh>
    <rPh sb="15" eb="17">
      <t>ヒダリウエ</t>
    </rPh>
    <rPh sb="35" eb="36">
      <t>オ</t>
    </rPh>
    <phoneticPr fontId="5"/>
  </si>
  <si>
    <t>S</t>
    <phoneticPr fontId="5"/>
  </si>
  <si>
    <t>F</t>
    <phoneticPr fontId="5"/>
  </si>
  <si>
    <t>役員名簿</t>
    <phoneticPr fontId="20"/>
  </si>
  <si>
    <t>H</t>
    <phoneticPr fontId="5"/>
  </si>
  <si>
    <t>法人名</t>
    <phoneticPr fontId="20"/>
  </si>
  <si>
    <t>役職名</t>
    <phoneticPr fontId="20"/>
  </si>
  <si>
    <t>氏名　漢　字</t>
    <phoneticPr fontId="20"/>
  </si>
  <si>
    <t>氏名　カ　ナ</t>
    <phoneticPr fontId="20"/>
  </si>
  <si>
    <t>生年月日</t>
    <phoneticPr fontId="20"/>
  </si>
  <si>
    <t>性別</t>
    <phoneticPr fontId="20"/>
  </si>
  <si>
    <t>全入力行数</t>
    <rPh sb="0" eb="5">
      <t>ゼンニュウリョクギョウスウ</t>
    </rPh>
    <phoneticPr fontId="5"/>
  </si>
  <si>
    <t>和暦</t>
    <phoneticPr fontId="20"/>
  </si>
  <si>
    <t>年</t>
    <phoneticPr fontId="20"/>
  </si>
  <si>
    <t>月</t>
    <phoneticPr fontId="20"/>
  </si>
  <si>
    <t>日</t>
    <phoneticPr fontId="20"/>
  </si>
  <si>
    <t>全入力</t>
    <rPh sb="0" eb="3">
      <t>ゼンニュウリョク</t>
    </rPh>
    <phoneticPr fontId="5"/>
  </si>
  <si>
    <t>（氏名カナ～性別）</t>
    <rPh sb="1" eb="3">
      <t>シメイ</t>
    </rPh>
    <rPh sb="6" eb="8">
      <t>セイベツ</t>
    </rPh>
    <phoneticPr fontId="5"/>
  </si>
  <si>
    <t>（役職名～性別）</t>
    <rPh sb="1" eb="4">
      <t>ヤクショクメイ</t>
    </rPh>
    <rPh sb="5" eb="7">
      <t>セイベツ</t>
    </rPh>
    <phoneticPr fontId="5"/>
  </si>
  <si>
    <t>（注）</t>
    <rPh sb="1" eb="2">
      <t>チュウ</t>
    </rPh>
    <phoneticPr fontId="20"/>
  </si>
  <si>
    <t>役員名簿については、氏名漢字（全角、姓と名の間も全角で１マス空け）、氏名カナ（全角、姓と名の間も全角で１マス空け）、生年月日（全角で大正はＴ、昭和はＳ、平成はＨ、数字は２桁全角）、性別（全角で男性はＭ、女性はＦ）、法人名及び役職名を記載する。
また、外国人については、氏名漢字欄にはアルファベットを、氏名カナ欄は当該アルファベットのカナ読みを記載すること。</t>
    <phoneticPr fontId="5"/>
  </si>
  <si>
    <t>●役員情報を左の様式に入力してください。
　※様式右上の日付は①様式第1_本紙より、法人名および代表者の役職・氏名 漢字は、②申請者情報より反映しています。</t>
    <rPh sb="1" eb="3">
      <t>ヤクイン</t>
    </rPh>
    <rPh sb="3" eb="5">
      <t>ジョウホウ</t>
    </rPh>
    <rPh sb="32" eb="35">
      <t>ヨウシキダイ</t>
    </rPh>
    <rPh sb="37" eb="39">
      <t>ホンシ</t>
    </rPh>
    <phoneticPr fontId="5"/>
  </si>
  <si>
    <t>共同申請者５▼</t>
    <rPh sb="0" eb="5">
      <t>キョウドウシンセイシャ</t>
    </rPh>
    <phoneticPr fontId="55"/>
  </si>
  <si>
    <t>要する</t>
    <rPh sb="0" eb="1">
      <t>ヨウ</t>
    </rPh>
    <phoneticPr fontId="55"/>
  </si>
  <si>
    <t>補助対象</t>
    <rPh sb="0" eb="4">
      <t>ホジョタイショウ</t>
    </rPh>
    <phoneticPr fontId="55"/>
  </si>
  <si>
    <t>③様式第１_別紙１</t>
    <phoneticPr fontId="5"/>
  </si>
  <si>
    <t>④様式第１_別紙２</t>
    <phoneticPr fontId="5"/>
  </si>
  <si>
    <t>※優遇措置対象車両分の【車検証】【2025年重量車燃費基準適合証明書】【優遇措置対象車両購入についての自己申告書】いずれかの書類が必要です。</t>
    <rPh sb="62" eb="64">
      <t>ショルイ</t>
    </rPh>
    <rPh sb="65" eb="67">
      <t>ヒツヨウ</t>
    </rPh>
    <phoneticPr fontId="5"/>
  </si>
  <si>
    <t>　２．セルの切り取りや移動は行わないでください。</t>
    <rPh sb="14" eb="15">
      <t>オコナ</t>
    </rPh>
    <phoneticPr fontId="5"/>
  </si>
  <si>
    <t>　３．数式や条件付き書式が崩れた場合は、再度ファイルをダウンロードしてご使用ください。</t>
    <phoneticPr fontId="5"/>
  </si>
  <si>
    <t>　１．最新の更新プログラムが適用されたExcelをご利用ください。</t>
    <rPh sb="3" eb="5">
      <t>サイシン</t>
    </rPh>
    <rPh sb="6" eb="8">
      <t>コウシン</t>
    </rPh>
    <rPh sb="14" eb="16">
      <t>テキヨウ</t>
    </rPh>
    <rPh sb="26" eb="28">
      <t>リヨウ</t>
    </rPh>
    <phoneticPr fontId="5"/>
  </si>
  <si>
    <t>　※古いバージョン、または更新プログラムが適用されていないExcelや他の表計算ソフトを使用すると、正しく動作しない可能性があります。</t>
    <rPh sb="2" eb="3">
      <t>フル</t>
    </rPh>
    <rPh sb="13" eb="15">
      <t>コウシン</t>
    </rPh>
    <rPh sb="21" eb="23">
      <t>テキヨウ</t>
    </rPh>
    <rPh sb="35" eb="36">
      <t>ホカ</t>
    </rPh>
    <rPh sb="37" eb="40">
      <t>ヒョウケイサン</t>
    </rPh>
    <rPh sb="44" eb="46">
      <t>シヨウ</t>
    </rPh>
    <rPh sb="50" eb="51">
      <t>タダ</t>
    </rPh>
    <rPh sb="53" eb="55">
      <t>ドウサ</t>
    </rPh>
    <rPh sb="58" eb="61">
      <t>カノウセイ</t>
    </rPh>
    <phoneticPr fontId="5"/>
  </si>
  <si>
    <t>　数式や条件付き書式が崩れることを防ぐため、以下をご確認ください。：</t>
    <rPh sb="26" eb="28">
      <t>カクニン</t>
    </rPh>
    <phoneticPr fontId="5"/>
  </si>
  <si>
    <t>代表者名</t>
    <phoneticPr fontId="5"/>
  </si>
  <si>
    <t>項目名</t>
    <rPh sb="0" eb="3">
      <t>コウモクメイ</t>
    </rPh>
    <phoneticPr fontId="5"/>
  </si>
  <si>
    <t>様式第１</t>
    <rPh sb="0" eb="3">
      <t>ヨウシキダイ</t>
    </rPh>
    <phoneticPr fontId="5"/>
  </si>
  <si>
    <t>文書番号</t>
    <rPh sb="0" eb="4">
      <t>ブンショバンゴウ</t>
    </rPh>
    <phoneticPr fontId="62"/>
  </si>
  <si>
    <t>文書作成日</t>
  </si>
  <si>
    <t>完了予定年月日</t>
    <rPh sb="4" eb="7">
      <t>ネンガッピ</t>
    </rPh>
    <phoneticPr fontId="37"/>
  </si>
  <si>
    <t>補助事業の名称</t>
    <rPh sb="0" eb="4">
      <t>ホジョジギョウ</t>
    </rPh>
    <rPh sb="5" eb="7">
      <t>メイショウ</t>
    </rPh>
    <phoneticPr fontId="5"/>
  </si>
  <si>
    <t>様式第１別紙１</t>
    <rPh sb="0" eb="3">
      <t>ヨウシキダイ</t>
    </rPh>
    <rPh sb="4" eb="6">
      <t>ベッシ</t>
    </rPh>
    <phoneticPr fontId="5"/>
  </si>
  <si>
    <t>予約受付システム</t>
    <phoneticPr fontId="5"/>
  </si>
  <si>
    <t>ＡＳＮシステム</t>
    <phoneticPr fontId="5"/>
  </si>
  <si>
    <t>受注情報事前確認システム</t>
    <rPh sb="0" eb="2">
      <t>ジュチュウ</t>
    </rPh>
    <rPh sb="2" eb="4">
      <t>ジョウホウ</t>
    </rPh>
    <rPh sb="4" eb="6">
      <t>ジゼン</t>
    </rPh>
    <rPh sb="6" eb="8">
      <t>カクニン</t>
    </rPh>
    <phoneticPr fontId="8"/>
  </si>
  <si>
    <t>パレット等管理システム</t>
    <rPh sb="4" eb="5">
      <t>トウ</t>
    </rPh>
    <rPh sb="5" eb="7">
      <t>カンリ</t>
    </rPh>
    <phoneticPr fontId="8"/>
  </si>
  <si>
    <t>パレタイズシステム</t>
    <phoneticPr fontId="5"/>
  </si>
  <si>
    <t>表示内容</t>
    <rPh sb="0" eb="2">
      <t>ヒョウジ</t>
    </rPh>
    <rPh sb="2" eb="4">
      <t>ナイヨウ</t>
    </rPh>
    <phoneticPr fontId="5"/>
  </si>
  <si>
    <t>申請者情報</t>
    <rPh sb="0" eb="5">
      <t>シンセイシャジョウホウ</t>
    </rPh>
    <phoneticPr fontId="5"/>
  </si>
  <si>
    <t>都道府県</t>
    <phoneticPr fontId="37"/>
  </si>
  <si>
    <t>市区町村</t>
  </si>
  <si>
    <t>町名番地</t>
    <rPh sb="0" eb="2">
      <t>チョウメイ</t>
    </rPh>
    <rPh sb="2" eb="4">
      <t>バンチ</t>
    </rPh>
    <phoneticPr fontId="5"/>
  </si>
  <si>
    <t>建物名称</t>
  </si>
  <si>
    <t>法人名</t>
    <rPh sb="0" eb="3">
      <t>ホウジンメイ</t>
    </rPh>
    <phoneticPr fontId="62"/>
  </si>
  <si>
    <t>法人名_カナ</t>
    <rPh sb="0" eb="3">
      <t>ホウジンメイ</t>
    </rPh>
    <phoneticPr fontId="62"/>
  </si>
  <si>
    <t>代表者_役職</t>
    <phoneticPr fontId="37"/>
  </si>
  <si>
    <t>代表者_姓</t>
  </si>
  <si>
    <t>代表者_名</t>
  </si>
  <si>
    <t>担当部署</t>
  </si>
  <si>
    <t>担当者_役職</t>
    <rPh sb="0" eb="3">
      <t>タントウシャ</t>
    </rPh>
    <phoneticPr fontId="37"/>
  </si>
  <si>
    <t>担当者_姓</t>
    <phoneticPr fontId="37"/>
  </si>
  <si>
    <t>担当者_名</t>
    <phoneticPr fontId="37"/>
  </si>
  <si>
    <t>電話番号</t>
  </si>
  <si>
    <t>E-mailアドレス_左</t>
    <rPh sb="11" eb="12">
      <t>ヒダリ</t>
    </rPh>
    <phoneticPr fontId="5"/>
  </si>
  <si>
    <t>E-mailアドレス_右</t>
    <rPh sb="11" eb="12">
      <t>ミギ</t>
    </rPh>
    <phoneticPr fontId="5"/>
  </si>
  <si>
    <t>E-mailアドレス</t>
  </si>
  <si>
    <t>入力フラグ</t>
    <rPh sb="0" eb="2">
      <t>ニュウリョク</t>
    </rPh>
    <phoneticPr fontId="37"/>
  </si>
  <si>
    <t>結合用</t>
    <rPh sb="0" eb="3">
      <t>ケツゴウヨウ</t>
    </rPh>
    <phoneticPr fontId="5"/>
  </si>
  <si>
    <t>代表申請者</t>
    <rPh sb="0" eb="4">
      <t>ダイヒョウシンセイ</t>
    </rPh>
    <rPh sb="4" eb="5">
      <t>シャ</t>
    </rPh>
    <phoneticPr fontId="5"/>
  </si>
  <si>
    <t>補助事業に
要する経費</t>
    <phoneticPr fontId="20"/>
  </si>
  <si>
    <t>　（左上の[1]ボタンまたは、47行目の[-]ボタンを押すと元の状態に戻ります）</t>
    <rPh sb="2" eb="4">
      <t>ヒダリウエ</t>
    </rPh>
    <rPh sb="17" eb="19">
      <t>ギョウメ</t>
    </rPh>
    <rPh sb="27" eb="28">
      <t>オ</t>
    </rPh>
    <rPh sb="30" eb="31">
      <t>モト</t>
    </rPh>
    <rPh sb="32" eb="34">
      <t>ジョウタイ</t>
    </rPh>
    <rPh sb="35" eb="36">
      <t>モド</t>
    </rPh>
    <phoneticPr fontId="5"/>
  </si>
  <si>
    <t>-</t>
    <phoneticPr fontId="55"/>
  </si>
  <si>
    <t xml:space="preserve"> ※申請するシステム・ツールを選択し、導入事業所数と申請車両台数等を入力してください。</t>
    <rPh sb="2" eb="4">
      <t>シンセイ</t>
    </rPh>
    <rPh sb="15" eb="17">
      <t>センタク</t>
    </rPh>
    <rPh sb="19" eb="23">
      <t>ドウニュウジギョウ</t>
    </rPh>
    <rPh sb="23" eb="24">
      <t>ショ</t>
    </rPh>
    <rPh sb="24" eb="25">
      <t>スウ</t>
    </rPh>
    <rPh sb="26" eb="32">
      <t>シンセイシャリョウダイスウ</t>
    </rPh>
    <rPh sb="32" eb="33">
      <t>ナド</t>
    </rPh>
    <rPh sb="34" eb="36">
      <t>ニュウリョク</t>
    </rPh>
    <phoneticPr fontId="55"/>
  </si>
  <si>
    <t>リースフラグ</t>
    <phoneticPr fontId="55"/>
  </si>
  <si>
    <t>事業所数</t>
    <rPh sb="0" eb="4">
      <t>ジギョウショスウ</t>
    </rPh>
    <phoneticPr fontId="55"/>
  </si>
  <si>
    <t xml:space="preserve"> 車両内訳</t>
    <rPh sb="1" eb="3">
      <t>シャリョウ</t>
    </rPh>
    <rPh sb="3" eb="5">
      <t>ウチワケ</t>
    </rPh>
    <phoneticPr fontId="55"/>
  </si>
  <si>
    <t xml:space="preserve"> 非化石燃料車両</t>
    <rPh sb="1" eb="6">
      <t>ヒカセキネンリョウ</t>
    </rPh>
    <rPh sb="6" eb="8">
      <t>シャリョウ</t>
    </rPh>
    <phoneticPr fontId="8"/>
  </si>
  <si>
    <t xml:space="preserve"> -</t>
  </si>
  <si>
    <t xml:space="preserve"> -</t>
    <phoneticPr fontId="55"/>
  </si>
  <si>
    <t xml:space="preserve"> 事業用</t>
    <rPh sb="1" eb="4">
      <t>ジギョウヨウ</t>
    </rPh>
    <phoneticPr fontId="5"/>
  </si>
  <si>
    <t xml:space="preserve"> 自家用</t>
    <rPh sb="1" eb="4">
      <t>ジカヨウ</t>
    </rPh>
    <phoneticPr fontId="5"/>
  </si>
  <si>
    <t xml:space="preserve"> 合計</t>
    <phoneticPr fontId="5"/>
  </si>
  <si>
    <t>補助対象事業者区分</t>
    <rPh sb="0" eb="2">
      <t>ホジョ</t>
    </rPh>
    <rPh sb="2" eb="4">
      <t>タイショウ</t>
    </rPh>
    <rPh sb="4" eb="6">
      <t>ジギョウ</t>
    </rPh>
    <rPh sb="6" eb="7">
      <t>シャ</t>
    </rPh>
    <rPh sb="7" eb="9">
      <t>クブン</t>
    </rPh>
    <phoneticPr fontId="8"/>
  </si>
  <si>
    <t>取組実施情報</t>
    <phoneticPr fontId="55"/>
  </si>
  <si>
    <t>※オ）リース事業者は、取組実施情報の入力は不要です。</t>
    <rPh sb="6" eb="9">
      <t>ジギョウシャ</t>
    </rPh>
    <rPh sb="11" eb="13">
      <t>トリクミ</t>
    </rPh>
    <rPh sb="13" eb="15">
      <t>ジッシ</t>
    </rPh>
    <rPh sb="15" eb="17">
      <t>ジョウホウ</t>
    </rPh>
    <rPh sb="18" eb="20">
      <t>ニュウリョク</t>
    </rPh>
    <rPh sb="21" eb="23">
      <t>フヨウ</t>
    </rPh>
    <phoneticPr fontId="5"/>
  </si>
  <si>
    <t xml:space="preserve"> 導入事業所数
（箇所）</t>
    <rPh sb="1" eb="7">
      <t>ドウニュウジギョウショスウ</t>
    </rPh>
    <phoneticPr fontId="5"/>
  </si>
  <si>
    <t xml:space="preserve"> 申請する
 システム・ツール</t>
    <rPh sb="1" eb="3">
      <t>シンセイ</t>
    </rPh>
    <phoneticPr fontId="55"/>
  </si>
  <si>
    <t xml:space="preserve"> 自社またはトラック事業者全体の保有車両台数</t>
    <rPh sb="1" eb="3">
      <t>ジシャ</t>
    </rPh>
    <rPh sb="10" eb="13">
      <t>ジギョウシャ</t>
    </rPh>
    <rPh sb="13" eb="15">
      <t>ゼンタイ</t>
    </rPh>
    <rPh sb="16" eb="22">
      <t>ホユウシャリョウダイスウ</t>
    </rPh>
    <phoneticPr fontId="55"/>
  </si>
  <si>
    <r>
      <t xml:space="preserve"> 2025年度燃費基準_</t>
    </r>
    <r>
      <rPr>
        <b/>
        <sz val="10"/>
        <color theme="1"/>
        <rFont val="Meiryo UI"/>
        <family val="3"/>
        <charset val="128"/>
      </rPr>
      <t>未達成</t>
    </r>
    <r>
      <rPr>
        <sz val="10"/>
        <color theme="1"/>
        <rFont val="Meiryo UI"/>
        <family val="3"/>
        <charset val="128"/>
      </rPr>
      <t>車両</t>
    </r>
    <rPh sb="12" eb="13">
      <t>ミ</t>
    </rPh>
    <rPh sb="15" eb="17">
      <t>シャリョウ</t>
    </rPh>
    <phoneticPr fontId="8"/>
  </si>
  <si>
    <r>
      <t xml:space="preserve"> 2025年度燃費基準_</t>
    </r>
    <r>
      <rPr>
        <b/>
        <sz val="10"/>
        <color theme="1"/>
        <rFont val="Meiryo UI"/>
        <family val="3"/>
        <charset val="128"/>
      </rPr>
      <t>達成</t>
    </r>
    <r>
      <rPr>
        <sz val="10"/>
        <color theme="1"/>
        <rFont val="Meiryo UI"/>
        <family val="3"/>
        <charset val="128"/>
      </rPr>
      <t>車両</t>
    </r>
    <rPh sb="14" eb="16">
      <t>シャリョウ</t>
    </rPh>
    <phoneticPr fontId="8"/>
  </si>
  <si>
    <t>自家用フラグ</t>
    <rPh sb="0" eb="3">
      <t>ジカヨウ</t>
    </rPh>
    <phoneticPr fontId="55"/>
  </si>
  <si>
    <t>事業用グレーアウト</t>
    <rPh sb="0" eb="3">
      <t>ジギョウヨウ</t>
    </rPh>
    <phoneticPr fontId="55"/>
  </si>
  <si>
    <t>台数計</t>
    <rPh sb="0" eb="2">
      <t>ダイスウ</t>
    </rPh>
    <rPh sb="2" eb="3">
      <t>ケイ</t>
    </rPh>
    <phoneticPr fontId="55"/>
  </si>
  <si>
    <t>事業用</t>
    <rPh sb="0" eb="3">
      <t>ジギョウヨウ</t>
    </rPh>
    <phoneticPr fontId="55"/>
  </si>
  <si>
    <t>自家用</t>
    <rPh sb="0" eb="3">
      <t>ジカヨウ</t>
    </rPh>
    <phoneticPr fontId="55"/>
  </si>
  <si>
    <t>ALL計</t>
    <rPh sb="3" eb="4">
      <t>ケイ</t>
    </rPh>
    <phoneticPr fontId="55"/>
  </si>
  <si>
    <t>荷台数</t>
    <rPh sb="0" eb="3">
      <t>ニダイスウ</t>
    </rPh>
    <phoneticPr fontId="55"/>
  </si>
  <si>
    <t>申請するシステム・ツール入力OK</t>
    <rPh sb="0" eb="2">
      <t>シンセイ</t>
    </rPh>
    <rPh sb="12" eb="14">
      <t>ニュウリョク</t>
    </rPh>
    <phoneticPr fontId="5"/>
  </si>
  <si>
    <t>申請フラグ</t>
    <rPh sb="0" eb="2">
      <t>シンセイ</t>
    </rPh>
    <phoneticPr fontId="5"/>
  </si>
  <si>
    <t xml:space="preserve"> 共同申請者１</t>
    <rPh sb="1" eb="3">
      <t>キョウドウ</t>
    </rPh>
    <rPh sb="3" eb="6">
      <t>シンセイシャ</t>
    </rPh>
    <phoneticPr fontId="7"/>
  </si>
  <si>
    <t xml:space="preserve"> 共同申請者２</t>
    <rPh sb="1" eb="3">
      <t>キョウドウ</t>
    </rPh>
    <rPh sb="3" eb="6">
      <t>シンセイシャ</t>
    </rPh>
    <phoneticPr fontId="7"/>
  </si>
  <si>
    <t xml:space="preserve"> 共同申請者３</t>
    <rPh sb="1" eb="3">
      <t>キョウドウ</t>
    </rPh>
    <rPh sb="3" eb="6">
      <t>シンセイシャ</t>
    </rPh>
    <phoneticPr fontId="7"/>
  </si>
  <si>
    <t xml:space="preserve"> 共同申請者４</t>
    <rPh sb="1" eb="3">
      <t>キョウドウ</t>
    </rPh>
    <rPh sb="3" eb="6">
      <t>シンセイシャ</t>
    </rPh>
    <phoneticPr fontId="7"/>
  </si>
  <si>
    <t xml:space="preserve"> 共同申請者５</t>
    <rPh sb="1" eb="3">
      <t>キョウドウ</t>
    </rPh>
    <rPh sb="3" eb="6">
      <t>シンセイシャ</t>
    </rPh>
    <phoneticPr fontId="7"/>
  </si>
  <si>
    <t>入力シートの入力内容</t>
    <rPh sb="0" eb="2">
      <t>ニュウリョク</t>
    </rPh>
    <rPh sb="6" eb="8">
      <t>ニュウリョク</t>
    </rPh>
    <rPh sb="8" eb="10">
      <t>ナイヨウ</t>
    </rPh>
    <phoneticPr fontId="30"/>
  </si>
  <si>
    <t>DBインポート情報（オレンジのセル）TRIM&amp;CLEAN</t>
    <rPh sb="7" eb="9">
      <t>ジョウホウ</t>
    </rPh>
    <phoneticPr fontId="30"/>
  </si>
  <si>
    <t>申請フラグ（1＝新規導入、2＝現保有）</t>
    <rPh sb="0" eb="2">
      <t>シンセイ</t>
    </rPh>
    <rPh sb="8" eb="12">
      <t>シンキドウニュウ</t>
    </rPh>
    <rPh sb="15" eb="18">
      <t>ゲンホユウ</t>
    </rPh>
    <phoneticPr fontId="5"/>
  </si>
  <si>
    <t>連携する車両台数</t>
    <rPh sb="0" eb="2">
      <t>レンケイ</t>
    </rPh>
    <rPh sb="4" eb="8">
      <t>シャリョウダイスウ</t>
    </rPh>
    <phoneticPr fontId="55"/>
  </si>
  <si>
    <t>非化石燃料車両</t>
    <rPh sb="0" eb="5">
      <t>ヒカセキネンリョウ</t>
    </rPh>
    <rPh sb="5" eb="7">
      <t>シャリョウ</t>
    </rPh>
    <phoneticPr fontId="8"/>
  </si>
  <si>
    <t>2025年度燃費基準_達成車両</t>
    <rPh sb="13" eb="15">
      <t>シャリョウ</t>
    </rPh>
    <phoneticPr fontId="8"/>
  </si>
  <si>
    <t>2025年度燃費基準_未達成車両</t>
    <rPh sb="11" eb="12">
      <t>ミ</t>
    </rPh>
    <rPh sb="14" eb="16">
      <t>シャリョウ</t>
    </rPh>
    <phoneticPr fontId="8"/>
  </si>
  <si>
    <t>申請台数</t>
    <rPh sb="0" eb="4">
      <t>シンセイダイスウ</t>
    </rPh>
    <phoneticPr fontId="55"/>
  </si>
  <si>
    <t>申請荷台数</t>
    <rPh sb="0" eb="2">
      <t>シンセイ</t>
    </rPh>
    <rPh sb="2" eb="3">
      <t>ニ</t>
    </rPh>
    <rPh sb="3" eb="5">
      <t>ダイスウ</t>
    </rPh>
    <phoneticPr fontId="55"/>
  </si>
  <si>
    <t>１.車両動態管理システム</t>
  </si>
  <si>
    <t>３.配車計画システム</t>
  </si>
  <si>
    <t>５.ダブル連結トラック</t>
  </si>
  <si>
    <t>６.スワップボディコンテナ車両</t>
  </si>
  <si>
    <t>２.予約受付システム等</t>
    <phoneticPr fontId="55"/>
  </si>
  <si>
    <t>-</t>
  </si>
  <si>
    <t>共同申請者１</t>
    <rPh sb="0" eb="5">
      <t>キョウドウシンセイシャ</t>
    </rPh>
    <phoneticPr fontId="55"/>
  </si>
  <si>
    <t>共同申請者２</t>
    <rPh sb="0" eb="5">
      <t>キョウドウシンセイシャ</t>
    </rPh>
    <phoneticPr fontId="55"/>
  </si>
  <si>
    <t>共同申請者３</t>
    <rPh sb="0" eb="5">
      <t>キョウドウシンセイシャ</t>
    </rPh>
    <phoneticPr fontId="55"/>
  </si>
  <si>
    <t>共同申請者４</t>
    <rPh sb="0" eb="5">
      <t>キョウドウシンセイシャ</t>
    </rPh>
    <phoneticPr fontId="55"/>
  </si>
  <si>
    <t>共同申請者５</t>
    <rPh sb="0" eb="5">
      <t>キョウドウシンセイシャ</t>
    </rPh>
    <phoneticPr fontId="55"/>
  </si>
  <si>
    <t>合計</t>
    <rPh sb="0" eb="2">
      <t>ゴウケイ</t>
    </rPh>
    <phoneticPr fontId="5"/>
  </si>
  <si>
    <t xml:space="preserve"> 導入事業所数（合計）</t>
    <rPh sb="1" eb="3">
      <t>ドウニュウ</t>
    </rPh>
    <rPh sb="3" eb="7">
      <t>ジギョウショスウ</t>
    </rPh>
    <rPh sb="8" eb="10">
      <t>ゴウケイ</t>
    </rPh>
    <phoneticPr fontId="55"/>
  </si>
  <si>
    <t xml:space="preserve"> 連携する車両台数</t>
    <rPh sb="1" eb="3">
      <t>レンケイ</t>
    </rPh>
    <rPh sb="5" eb="9">
      <t>シャリョウダイスウ</t>
    </rPh>
    <phoneticPr fontId="55"/>
  </si>
  <si>
    <t xml:space="preserve"> 申請車両台数</t>
    <rPh sb="1" eb="5">
      <t>シンセイシャリョウ</t>
    </rPh>
    <rPh sb="5" eb="7">
      <t>ダイスウ</t>
    </rPh>
    <phoneticPr fontId="55"/>
  </si>
  <si>
    <t xml:space="preserve"> 申請荷台数</t>
    <rPh sb="1" eb="6">
      <t>シンセイニダイスウ</t>
    </rPh>
    <phoneticPr fontId="55"/>
  </si>
  <si>
    <t xml:space="preserve"> 申請・連携する車両台数（台）、荷台数（基）</t>
    <rPh sb="1" eb="3">
      <t>シンセイ</t>
    </rPh>
    <rPh sb="4" eb="6">
      <t>レンケイ</t>
    </rPh>
    <rPh sb="8" eb="10">
      <t>シャリョウ</t>
    </rPh>
    <rPh sb="10" eb="12">
      <t>ダイスウ</t>
    </rPh>
    <rPh sb="13" eb="14">
      <t>ダイ</t>
    </rPh>
    <rPh sb="16" eb="19">
      <t>ニダイスウ</t>
    </rPh>
    <rPh sb="20" eb="21">
      <t>キ</t>
    </rPh>
    <phoneticPr fontId="5"/>
  </si>
  <si>
    <t>共同申請者１</t>
    <rPh sb="0" eb="5">
      <t>キョウドウシンセイシャ</t>
    </rPh>
    <phoneticPr fontId="5"/>
  </si>
  <si>
    <t>共同申請者２</t>
    <rPh sb="0" eb="5">
      <t>キョウドウシンセイシャ</t>
    </rPh>
    <phoneticPr fontId="5"/>
  </si>
  <si>
    <t>共同申請者３</t>
    <rPh sb="0" eb="5">
      <t>キョウドウシンセイシャ</t>
    </rPh>
    <phoneticPr fontId="5"/>
  </si>
  <si>
    <t>共同申請者４</t>
    <rPh sb="0" eb="5">
      <t>キョウドウシンセイシャ</t>
    </rPh>
    <phoneticPr fontId="5"/>
  </si>
  <si>
    <t>共同申請者５</t>
    <rPh sb="0" eb="5">
      <t>キョウドウシンセイシャ</t>
    </rPh>
    <phoneticPr fontId="5"/>
  </si>
  <si>
    <t>申請の有無等</t>
    <rPh sb="0" eb="2">
      <t>シンセイ</t>
    </rPh>
    <rPh sb="3" eb="5">
      <t>ウム</t>
    </rPh>
    <rPh sb="5" eb="6">
      <t>ナド</t>
    </rPh>
    <phoneticPr fontId="55"/>
  </si>
  <si>
    <t>車両台数、荷台数</t>
    <rPh sb="0" eb="2">
      <t>シャリョウ</t>
    </rPh>
    <rPh sb="2" eb="4">
      <t>ダイスウ</t>
    </rPh>
    <rPh sb="5" eb="8">
      <t>ニダイスウ</t>
    </rPh>
    <phoneticPr fontId="55"/>
  </si>
  <si>
    <t>金額</t>
    <rPh sb="0" eb="2">
      <t>キンガク</t>
    </rPh>
    <phoneticPr fontId="55"/>
  </si>
  <si>
    <t>システム・ツール名</t>
    <rPh sb="8" eb="9">
      <t>メイ</t>
    </rPh>
    <phoneticPr fontId="55"/>
  </si>
  <si>
    <t>システム内訳</t>
    <rPh sb="4" eb="6">
      <t>ウチワケ</t>
    </rPh>
    <phoneticPr fontId="55"/>
  </si>
  <si>
    <t>代表申請者情報（上記以外）・共同申請者情報、申請するシステム・ツール、導入事業所数、申請・連携する車両台数、荷台数</t>
    <rPh sb="0" eb="5">
      <t>ダイヒョウシンセイシャ</t>
    </rPh>
    <rPh sb="5" eb="7">
      <t>ジョウホウ</t>
    </rPh>
    <rPh sb="8" eb="10">
      <t>ジョウキ</t>
    </rPh>
    <rPh sb="10" eb="12">
      <t>イガイ</t>
    </rPh>
    <rPh sb="14" eb="19">
      <t>キョウドウシンセイシャ</t>
    </rPh>
    <rPh sb="19" eb="21">
      <t>ジョウホウ</t>
    </rPh>
    <rPh sb="22" eb="24">
      <t>シンセイ</t>
    </rPh>
    <rPh sb="35" eb="41">
      <t>ドウニュウジギョウショスウ</t>
    </rPh>
    <rPh sb="42" eb="44">
      <t>シンセイ</t>
    </rPh>
    <rPh sb="45" eb="47">
      <t>レンケイ</t>
    </rPh>
    <rPh sb="49" eb="51">
      <t>シャリョウ</t>
    </rPh>
    <rPh sb="51" eb="53">
      <t>ダイスウ</t>
    </rPh>
    <rPh sb="54" eb="55">
      <t>ニ</t>
    </rPh>
    <rPh sb="55" eb="57">
      <t>ダイスウ</t>
    </rPh>
    <phoneticPr fontId="5"/>
  </si>
  <si>
    <t xml:space="preserve"> 例）2025/12/19</t>
    <rPh sb="1" eb="2">
      <t>レイ</t>
    </rPh>
    <phoneticPr fontId="5"/>
  </si>
  <si>
    <t>連携するトラック事業者数</t>
    <rPh sb="0" eb="2">
      <t>レンケイ</t>
    </rPh>
    <rPh sb="8" eb="10">
      <t>ジギョウ</t>
    </rPh>
    <rPh sb="10" eb="11">
      <t>シャ</t>
    </rPh>
    <rPh sb="11" eb="12">
      <t>スウ</t>
    </rPh>
    <phoneticPr fontId="55"/>
  </si>
  <si>
    <t>自社またはトラック事業者全体の保有車両台数</t>
    <rPh sb="0" eb="2">
      <t>ジシャ</t>
    </rPh>
    <rPh sb="9" eb="12">
      <t>ジギョウシャ</t>
    </rPh>
    <rPh sb="12" eb="14">
      <t>ゼンタイ</t>
    </rPh>
    <rPh sb="15" eb="21">
      <t>ホユウシャリョウダイスウ</t>
    </rPh>
    <phoneticPr fontId="55"/>
  </si>
  <si>
    <t>代表取締役社長執行役員　殿</t>
    <phoneticPr fontId="5"/>
  </si>
  <si>
    <t xml:space="preserve">法人名 </t>
    <rPh sb="0" eb="2">
      <t>ホウジン</t>
    </rPh>
    <rPh sb="2" eb="3">
      <t>メイ</t>
    </rPh>
    <phoneticPr fontId="23"/>
  </si>
  <si>
    <t xml:space="preserve"> ４.AI・IoTによるシステム連携ツール</t>
  </si>
  <si>
    <t>４.AI・IoTによるシステム連携ツール</t>
  </si>
  <si>
    <t>AI･IoTによるシステム連携ツール</t>
    <phoneticPr fontId="20"/>
  </si>
  <si>
    <t>４．AI･IoTによるシステム連携ツール</t>
    <phoneticPr fontId="20"/>
  </si>
  <si>
    <t>補助対象システム・ツール</t>
    <rPh sb="0" eb="4">
      <t>ホジョタイショウ</t>
    </rPh>
    <phoneticPr fontId="55"/>
  </si>
  <si>
    <t>車両動態管理システム</t>
    <phoneticPr fontId="55"/>
  </si>
  <si>
    <t>配車計画システム</t>
  </si>
  <si>
    <t>ダブル連結トラック</t>
  </si>
  <si>
    <t>スワップボディコンテナ車両</t>
  </si>
  <si>
    <t>補助率</t>
    <rPh sb="0" eb="3">
      <t>ホジョリツ</t>
    </rPh>
    <phoneticPr fontId="55"/>
  </si>
  <si>
    <t>５千万/事業者</t>
    <rPh sb="1" eb="3">
      <t>センマン</t>
    </rPh>
    <rPh sb="4" eb="7">
      <t>ジギョウシャ</t>
    </rPh>
    <phoneticPr fontId="55"/>
  </si>
  <si>
    <t>⑤パレタイズシステム</t>
    <phoneticPr fontId="55"/>
  </si>
  <si>
    <t>定額(１/２以内)</t>
  </si>
  <si>
    <t>定額(１/２以内)</t>
    <phoneticPr fontId="55"/>
  </si>
  <si>
    <t>①予約受付システム</t>
    <phoneticPr fontId="55"/>
  </si>
  <si>
    <r>
      <t>AI･IoTによるシステム連</t>
    </r>
    <r>
      <rPr>
        <sz val="10.5"/>
        <color rgb="FF000000"/>
        <rFont val="Meiryo UI"/>
        <family val="3"/>
        <charset val="128"/>
      </rPr>
      <t>携</t>
    </r>
    <r>
      <rPr>
        <sz val="10.5"/>
        <color theme="1"/>
        <rFont val="Meiryo UI"/>
        <family val="3"/>
        <charset val="128"/>
      </rPr>
      <t>ツール</t>
    </r>
  </si>
  <si>
    <r>
      <t xml:space="preserve">上限額１４万円/台
×上限３０台/事業者
</t>
    </r>
    <r>
      <rPr>
        <sz val="9"/>
        <color theme="1"/>
        <rFont val="Meiryo UI"/>
        <family val="3"/>
        <charset val="128"/>
      </rPr>
      <t>上限台数の緩和措置あり</t>
    </r>
  </si>
  <si>
    <t>上限額１千万円/台
×上限１０台/事業者</t>
    <rPh sb="0" eb="3">
      <t>ジョウゲンガク</t>
    </rPh>
    <rPh sb="4" eb="5">
      <t>セン</t>
    </rPh>
    <rPh sb="5" eb="7">
      <t>マンエン</t>
    </rPh>
    <rPh sb="8" eb="9">
      <t>ダイ</t>
    </rPh>
    <rPh sb="11" eb="13">
      <t>ジョウゲン</t>
    </rPh>
    <rPh sb="15" eb="16">
      <t>ダイ</t>
    </rPh>
    <rPh sb="17" eb="20">
      <t>ジギョウシャ</t>
    </rPh>
    <phoneticPr fontId="55"/>
  </si>
  <si>
    <t>上限額１千万円/台
×上限１０台/事業者
（荷台は上限３基/台）</t>
    <rPh sb="0" eb="3">
      <t>ジョウゲンガク</t>
    </rPh>
    <rPh sb="4" eb="5">
      <t>セン</t>
    </rPh>
    <rPh sb="5" eb="7">
      <t>マンエン</t>
    </rPh>
    <rPh sb="8" eb="9">
      <t>ダイ</t>
    </rPh>
    <rPh sb="11" eb="13">
      <t>ジョウゲン</t>
    </rPh>
    <rPh sb="15" eb="16">
      <t>ダイ</t>
    </rPh>
    <rPh sb="17" eb="20">
      <t>ジギョウシャ</t>
    </rPh>
    <rPh sb="22" eb="24">
      <t>ニダイ</t>
    </rPh>
    <rPh sb="25" eb="27">
      <t>ジョウゲン</t>
    </rPh>
    <rPh sb="28" eb="29">
      <t>キ</t>
    </rPh>
    <rPh sb="30" eb="31">
      <t>ダイ</t>
    </rPh>
    <phoneticPr fontId="55"/>
  </si>
  <si>
    <t>予約受付
システム等</t>
    <phoneticPr fontId="55"/>
  </si>
  <si>
    <t>強制0</t>
    <rPh sb="0" eb="2">
      <t>キョウセイ</t>
    </rPh>
    <phoneticPr fontId="55"/>
  </si>
  <si>
    <t>入力欄表示</t>
    <rPh sb="0" eb="3">
      <t>ニュウリョクラン</t>
    </rPh>
    <rPh sb="3" eb="5">
      <t>ヒョウジ</t>
    </rPh>
    <phoneticPr fontId="55"/>
  </si>
  <si>
    <t>※Gmailのメールアドレスは登録できません。
※Outlookのメールアドレスの場合、事務局からのメールが届かない場合があります。</t>
    <phoneticPr fontId="55"/>
  </si>
  <si>
    <t>※代表申請者の会社所在地、法人名（漢字）、代表者の役職および氏名は、様式第１_本紙より反映しています。</t>
    <rPh sb="1" eb="6">
      <t>ダイヒョウシンセイシャ</t>
    </rPh>
    <phoneticPr fontId="5"/>
  </si>
  <si>
    <t>法人名</t>
    <phoneticPr fontId="9"/>
  </si>
  <si>
    <t>A</t>
  </si>
  <si>
    <t>B</t>
  </si>
  <si>
    <t>C</t>
  </si>
  <si>
    <t>D</t>
  </si>
  <si>
    <t>E</t>
  </si>
  <si>
    <t>F</t>
  </si>
  <si>
    <t>G</t>
  </si>
  <si>
    <t>H</t>
  </si>
  <si>
    <t>I</t>
  </si>
  <si>
    <t>J</t>
  </si>
  <si>
    <t>K</t>
  </si>
  <si>
    <t>L</t>
  </si>
  <si>
    <t>M</t>
  </si>
  <si>
    <t>N</t>
  </si>
  <si>
    <t>O</t>
  </si>
  <si>
    <t>P</t>
  </si>
  <si>
    <t>Q</t>
  </si>
  <si>
    <t>R</t>
  </si>
  <si>
    <t>S</t>
  </si>
  <si>
    <t>T</t>
  </si>
  <si>
    <t>U</t>
  </si>
  <si>
    <t>V</t>
  </si>
  <si>
    <t>W</t>
  </si>
  <si>
    <t>X</t>
  </si>
  <si>
    <t>Y</t>
  </si>
  <si>
    <t>Z</t>
  </si>
  <si>
    <t>カナアルファベット有無</t>
    <rPh sb="9" eb="11">
      <t>ウム</t>
    </rPh>
    <phoneticPr fontId="55"/>
  </si>
  <si>
    <t>※アルファベットもカナで入力してください。</t>
    <rPh sb="12" eb="14">
      <t>ニュウリョク</t>
    </rPh>
    <phoneticPr fontId="55"/>
  </si>
  <si>
    <t>カナチェック</t>
    <phoneticPr fontId="55"/>
  </si>
  <si>
    <t>任意</t>
    <rPh sb="0" eb="2">
      <t>ニンイ</t>
    </rPh>
    <phoneticPr fontId="55"/>
  </si>
  <si>
    <t>代表申請者</t>
    <rPh sb="0" eb="2">
      <t>ダイヒョウ</t>
    </rPh>
    <rPh sb="2" eb="5">
      <t>シンセイシャ</t>
    </rPh>
    <rPh sb="4" eb="5">
      <t>シャ</t>
    </rPh>
    <phoneticPr fontId="5"/>
  </si>
  <si>
    <r>
      <rPr>
        <sz val="10"/>
        <rFont val="Meiryo UI"/>
        <family val="3"/>
        <charset val="128"/>
      </rPr>
      <t>　※代表申請者がリース事業者の場合は</t>
    </r>
    <r>
      <rPr>
        <sz val="10"/>
        <color rgb="FFED0000"/>
        <rFont val="Meiryo UI"/>
        <family val="3"/>
        <charset val="128"/>
      </rPr>
      <t>、</t>
    </r>
    <r>
      <rPr>
        <b/>
        <sz val="10"/>
        <color rgb="FFED0000"/>
        <rFont val="Meiryo UI"/>
        <family val="3"/>
        <charset val="128"/>
      </rPr>
      <t>共同申請者から１社のみ必ず入力してください</t>
    </r>
    <rPh sb="2" eb="7">
      <t>ダイヒョウシンセイシャ</t>
    </rPh>
    <rPh sb="11" eb="14">
      <t>ジギョウシャ</t>
    </rPh>
    <rPh sb="15" eb="17">
      <t>バアイ</t>
    </rPh>
    <rPh sb="19" eb="24">
      <t>キョウドウシンセイシャ</t>
    </rPh>
    <rPh sb="27" eb="28">
      <t>シャ</t>
    </rPh>
    <rPh sb="30" eb="31">
      <t>カナラ</t>
    </rPh>
    <rPh sb="32" eb="34">
      <t>ニュウリョク</t>
    </rPh>
    <phoneticPr fontId="5"/>
  </si>
  <si>
    <r>
      <t>（</t>
    </r>
    <r>
      <rPr>
        <sz val="10.5"/>
        <color rgb="FF000000"/>
        <rFont val="ＭＳ 明朝"/>
        <family val="1"/>
        <charset val="128"/>
      </rPr>
      <t>E-mail</t>
    </r>
    <r>
      <rPr>
        <sz val="10.5"/>
        <color indexed="8"/>
        <rFont val="ＭＳ 明朝"/>
        <family val="1"/>
        <charset val="128"/>
      </rPr>
      <t>）</t>
    </r>
    <phoneticPr fontId="20"/>
  </si>
  <si>
    <t>※5台以上の車両と連携してください。</t>
    <rPh sb="2" eb="5">
      <t>ダイイジョウ</t>
    </rPh>
    <rPh sb="6" eb="8">
      <t>シャリョウ</t>
    </rPh>
    <rPh sb="9" eb="11">
      <t>レンケイ</t>
    </rPh>
    <phoneticPr fontId="55"/>
  </si>
  <si>
    <t>荷主フラグ</t>
    <rPh sb="0" eb="2">
      <t>ニヌシ</t>
    </rPh>
    <phoneticPr fontId="55"/>
  </si>
  <si>
    <t>台数連動</t>
    <rPh sb="0" eb="2">
      <t>ダイスウ</t>
    </rPh>
    <rPh sb="2" eb="4">
      <t>レンドウ</t>
    </rPh>
    <phoneticPr fontId="55"/>
  </si>
  <si>
    <t xml:space="preserve"> １.車両動態管理システム</t>
    <phoneticPr fontId="55"/>
  </si>
  <si>
    <t>共通</t>
    <rPh sb="0" eb="2">
      <t>キョウツウ</t>
    </rPh>
    <phoneticPr fontId="55"/>
  </si>
  <si>
    <t>項目</t>
    <rPh sb="0" eb="2">
      <t>コウモク</t>
    </rPh>
    <phoneticPr fontId="5"/>
  </si>
  <si>
    <t>仕様1</t>
    <rPh sb="0" eb="2">
      <t>シヨウ</t>
    </rPh>
    <phoneticPr fontId="5"/>
  </si>
  <si>
    <t>仕様2</t>
    <rPh sb="0" eb="2">
      <t>シヨウ</t>
    </rPh>
    <phoneticPr fontId="5"/>
  </si>
  <si>
    <t>非表示シート</t>
    <rPh sb="0" eb="3">
      <t>ヒヒョウジ</t>
    </rPh>
    <phoneticPr fontId="55"/>
  </si>
  <si>
    <t>仕様（本番は削除）、中間シート、画像、表</t>
    <rPh sb="0" eb="2">
      <t>シヨウ</t>
    </rPh>
    <rPh sb="3" eb="5">
      <t>ホンバン</t>
    </rPh>
    <rPh sb="6" eb="8">
      <t>サクジョ</t>
    </rPh>
    <rPh sb="10" eb="12">
      <t>チュウカン</t>
    </rPh>
    <rPh sb="16" eb="18">
      <t>ガゾウ</t>
    </rPh>
    <rPh sb="19" eb="20">
      <t>ヒョウ</t>
    </rPh>
    <phoneticPr fontId="55"/>
  </si>
  <si>
    <t>条件付き書式の色順</t>
    <rPh sb="0" eb="3">
      <t>ジョウケンツ</t>
    </rPh>
    <rPh sb="4" eb="6">
      <t>ショシキ</t>
    </rPh>
    <rPh sb="7" eb="8">
      <t>イロ</t>
    </rPh>
    <rPh sb="8" eb="9">
      <t>ジュン</t>
    </rPh>
    <phoneticPr fontId="55"/>
  </si>
  <si>
    <t>黄色（必須）＝緑（任意）＜白（入力済み）＜薄いグレー＜グレー（入力不要）</t>
    <rPh sb="0" eb="2">
      <t>キイロ</t>
    </rPh>
    <rPh sb="3" eb="5">
      <t>ヒッス</t>
    </rPh>
    <rPh sb="7" eb="8">
      <t>ミドリ</t>
    </rPh>
    <rPh sb="9" eb="11">
      <t>ニンイ</t>
    </rPh>
    <rPh sb="13" eb="14">
      <t>シロ</t>
    </rPh>
    <rPh sb="15" eb="18">
      <t>ニュウリョクズ</t>
    </rPh>
    <rPh sb="21" eb="22">
      <t>ウス</t>
    </rPh>
    <rPh sb="31" eb="35">
      <t>ニュウリョクフヨウ</t>
    </rPh>
    <phoneticPr fontId="55"/>
  </si>
  <si>
    <t>保護の設定</t>
    <rPh sb="0" eb="2">
      <t>ホゴ</t>
    </rPh>
    <rPh sb="3" eb="5">
      <t>セッテイ</t>
    </rPh>
    <phoneticPr fontId="55"/>
  </si>
  <si>
    <t>①～④は入力可セルのみ触れる、入力不可セルは触れない</t>
    <rPh sb="4" eb="6">
      <t>ニュウリョク</t>
    </rPh>
    <rPh sb="6" eb="7">
      <t>カ</t>
    </rPh>
    <rPh sb="11" eb="12">
      <t>サワ</t>
    </rPh>
    <rPh sb="15" eb="19">
      <t>ニュウリョクフカ</t>
    </rPh>
    <rPh sb="22" eb="23">
      <t>サワ</t>
    </rPh>
    <phoneticPr fontId="55"/>
  </si>
  <si>
    <t>画像は触れない</t>
    <rPh sb="0" eb="2">
      <t>ガゾウ</t>
    </rPh>
    <rPh sb="3" eb="4">
      <t>サワ</t>
    </rPh>
    <phoneticPr fontId="55"/>
  </si>
  <si>
    <t>③④は行幅変更可</t>
    <rPh sb="3" eb="5">
      <t>ギョウハバ</t>
    </rPh>
    <rPh sb="5" eb="7">
      <t>ヘンコウ</t>
    </rPh>
    <rPh sb="7" eb="8">
      <t>カ</t>
    </rPh>
    <phoneticPr fontId="55"/>
  </si>
  <si>
    <t>最初に表示されるシート</t>
    <rPh sb="0" eb="2">
      <t>サイショ</t>
    </rPh>
    <rPh sb="3" eb="5">
      <t>ヒョウジ</t>
    </rPh>
    <phoneticPr fontId="55"/>
  </si>
  <si>
    <t>はじめに</t>
    <phoneticPr fontId="55"/>
  </si>
  <si>
    <t>カーソルの初期位置</t>
    <rPh sb="5" eb="9">
      <t>ショキイチ</t>
    </rPh>
    <phoneticPr fontId="55"/>
  </si>
  <si>
    <t>入力可能セルの一番左上にあるセル</t>
    <rPh sb="0" eb="4">
      <t>ニュウリョクカノウ</t>
    </rPh>
    <rPh sb="7" eb="9">
      <t>イチバン</t>
    </rPh>
    <rPh sb="9" eb="11">
      <t>ヒダリウエ</t>
    </rPh>
    <phoneticPr fontId="55"/>
  </si>
  <si>
    <t>文書番号</t>
    <rPh sb="0" eb="4">
      <t>ブンショバンゴウ</t>
    </rPh>
    <phoneticPr fontId="5"/>
  </si>
  <si>
    <t>先頭に0を入れても消えない</t>
    <rPh sb="0" eb="2">
      <t>セントウ</t>
    </rPh>
    <rPh sb="5" eb="6">
      <t>イ</t>
    </rPh>
    <rPh sb="9" eb="10">
      <t>キ</t>
    </rPh>
    <phoneticPr fontId="5"/>
  </si>
  <si>
    <t>空欄の時、文書作成日を入れるとハイフンが様式に表示</t>
    <rPh sb="0" eb="2">
      <t>クウラン</t>
    </rPh>
    <rPh sb="3" eb="4">
      <t>トキ</t>
    </rPh>
    <rPh sb="5" eb="10">
      <t>ブンショサクセイビ</t>
    </rPh>
    <rPh sb="11" eb="12">
      <t>イ</t>
    </rPh>
    <rPh sb="20" eb="22">
      <t>ヨウシキ</t>
    </rPh>
    <rPh sb="23" eb="25">
      <t>ヒョウジ</t>
    </rPh>
    <phoneticPr fontId="5"/>
  </si>
  <si>
    <t>文書作成日</t>
    <rPh sb="0" eb="5">
      <t>ブンショサクセイビ</t>
    </rPh>
    <phoneticPr fontId="5"/>
  </si>
  <si>
    <t>公募公表日～</t>
    <rPh sb="0" eb="2">
      <t>コウボ</t>
    </rPh>
    <rPh sb="2" eb="5">
      <t>コウヒョウビ</t>
    </rPh>
    <phoneticPr fontId="5"/>
  </si>
  <si>
    <t>代表者の役職</t>
    <rPh sb="0" eb="3">
      <t>ダイヒョウシャ</t>
    </rPh>
    <rPh sb="4" eb="6">
      <t>ヤクショク</t>
    </rPh>
    <phoneticPr fontId="5"/>
  </si>
  <si>
    <t>プルダウンだが手入力可</t>
    <rPh sb="7" eb="10">
      <t>テニュウリョク</t>
    </rPh>
    <rPh sb="10" eb="11">
      <t>カ</t>
    </rPh>
    <phoneticPr fontId="5"/>
  </si>
  <si>
    <t>未入力で法人名有の時は法人名が表示される</t>
    <rPh sb="0" eb="3">
      <t>ミニュウリョク</t>
    </rPh>
    <rPh sb="4" eb="7">
      <t>ホウジンメイ</t>
    </rPh>
    <rPh sb="7" eb="8">
      <t>アリ</t>
    </rPh>
    <rPh sb="9" eb="10">
      <t>トキ</t>
    </rPh>
    <rPh sb="11" eb="14">
      <t>ホウジンメイ</t>
    </rPh>
    <rPh sb="15" eb="17">
      <t>ヒョウジ</t>
    </rPh>
    <phoneticPr fontId="5"/>
  </si>
  <si>
    <t>完了予定日</t>
    <rPh sb="0" eb="5">
      <t>カンリョウヨテイビ</t>
    </rPh>
    <phoneticPr fontId="5"/>
  </si>
  <si>
    <t>申請終了日～</t>
    <rPh sb="0" eb="2">
      <t>シンセイ</t>
    </rPh>
    <rPh sb="2" eb="5">
      <t>シュウリョウビ</t>
    </rPh>
    <phoneticPr fontId="5"/>
  </si>
  <si>
    <t>②申請者情報</t>
    <phoneticPr fontId="55"/>
  </si>
  <si>
    <t>本紙にある情報は自動反映で変更不可</t>
    <rPh sb="0" eb="2">
      <t>ホンシ</t>
    </rPh>
    <rPh sb="5" eb="7">
      <t>ジョウホウ</t>
    </rPh>
    <rPh sb="8" eb="12">
      <t>ジドウハンエイ</t>
    </rPh>
    <rPh sb="13" eb="17">
      <t>ヘンコウフカ</t>
    </rPh>
    <phoneticPr fontId="55"/>
  </si>
  <si>
    <t>法人名カナ</t>
    <rPh sb="0" eb="3">
      <t>ホウジンメイ</t>
    </rPh>
    <phoneticPr fontId="55"/>
  </si>
  <si>
    <t>アルファベットを入れると右側にエラーメッセージ</t>
    <rPh sb="8" eb="9">
      <t>イ</t>
    </rPh>
    <rPh sb="12" eb="14">
      <t>ミギガワ</t>
    </rPh>
    <phoneticPr fontId="55"/>
  </si>
  <si>
    <t>電話番号</t>
    <rPh sb="0" eb="4">
      <t>デンワバンゴウ</t>
    </rPh>
    <phoneticPr fontId="5"/>
  </si>
  <si>
    <t>補助対象事業者区分</t>
    <rPh sb="0" eb="9">
      <t>ホジョタイショウジギョウシャクブン</t>
    </rPh>
    <phoneticPr fontId="55"/>
  </si>
  <si>
    <t>ウを選ぶと事業用の入力欄がグレーアウト</t>
    <rPh sb="2" eb="3">
      <t>エラ</t>
    </rPh>
    <rPh sb="5" eb="8">
      <t>ジギョウヨウ</t>
    </rPh>
    <rPh sb="9" eb="12">
      <t>ニュウリョクラン</t>
    </rPh>
    <phoneticPr fontId="55"/>
  </si>
  <si>
    <t>オを選ぶと取組実施情報が全てグレーアウト</t>
    <rPh sb="2" eb="3">
      <t>エラ</t>
    </rPh>
    <rPh sb="5" eb="9">
      <t>トリクミジッシ</t>
    </rPh>
    <rPh sb="9" eb="11">
      <t>ジョウホウ</t>
    </rPh>
    <rPh sb="12" eb="13">
      <t>スベ</t>
    </rPh>
    <phoneticPr fontId="55"/>
  </si>
  <si>
    <t>エを選ぶと車両動態、高輸送がグレーアウト</t>
    <rPh sb="2" eb="3">
      <t>エラ</t>
    </rPh>
    <rPh sb="5" eb="9">
      <t>シャリョウドウタイ</t>
    </rPh>
    <rPh sb="10" eb="13">
      <t>コウユソウ</t>
    </rPh>
    <phoneticPr fontId="55"/>
  </si>
  <si>
    <t>事業所数、台数欄全般</t>
    <rPh sb="0" eb="4">
      <t>ジギョウショスウ</t>
    </rPh>
    <rPh sb="5" eb="7">
      <t>ダイスウ</t>
    </rPh>
    <rPh sb="7" eb="8">
      <t>ラン</t>
    </rPh>
    <rPh sb="8" eb="10">
      <t>ゼンパン</t>
    </rPh>
    <phoneticPr fontId="55"/>
  </si>
  <si>
    <t>数字を入れると自動で単位が表示</t>
    <rPh sb="0" eb="2">
      <t>スウジ</t>
    </rPh>
    <rPh sb="3" eb="4">
      <t>イ</t>
    </rPh>
    <rPh sb="7" eb="9">
      <t>ジドウ</t>
    </rPh>
    <rPh sb="10" eb="12">
      <t>タンイ</t>
    </rPh>
    <rPh sb="13" eb="15">
      <t>ヒョウジ</t>
    </rPh>
    <phoneticPr fontId="55"/>
  </si>
  <si>
    <t>整数0以上、小数点は不可</t>
    <rPh sb="0" eb="2">
      <t>セイスウ</t>
    </rPh>
    <rPh sb="3" eb="5">
      <t>イジョウ</t>
    </rPh>
    <rPh sb="6" eb="9">
      <t>ショウスウテン</t>
    </rPh>
    <rPh sb="10" eb="12">
      <t>フカ</t>
    </rPh>
    <phoneticPr fontId="55"/>
  </si>
  <si>
    <t>連携するトラック事業者数</t>
    <rPh sb="0" eb="2">
      <t>レンケイ</t>
    </rPh>
    <rPh sb="8" eb="11">
      <t>ジギョウシャ</t>
    </rPh>
    <rPh sb="11" eb="12">
      <t>スウ</t>
    </rPh>
    <phoneticPr fontId="55"/>
  </si>
  <si>
    <t>実施計画書と重複するため非表示</t>
    <rPh sb="0" eb="5">
      <t>ジッシケイカクショ</t>
    </rPh>
    <rPh sb="6" eb="8">
      <t>チョウフク</t>
    </rPh>
    <rPh sb="12" eb="15">
      <t>ヒヒョウジ</t>
    </rPh>
    <phoneticPr fontId="55"/>
  </si>
  <si>
    <t>申請するシステム・ツール</t>
    <rPh sb="0" eb="2">
      <t>シンセイ</t>
    </rPh>
    <phoneticPr fontId="55"/>
  </si>
  <si>
    <t>AI以外黄色で、AI以外に○や新規導入が入ると緑になる</t>
    <rPh sb="2" eb="4">
      <t>イガイ</t>
    </rPh>
    <rPh sb="4" eb="6">
      <t>キイロ</t>
    </rPh>
    <rPh sb="10" eb="12">
      <t>イガイ</t>
    </rPh>
    <rPh sb="15" eb="19">
      <t>シンキドウニュウ</t>
    </rPh>
    <rPh sb="20" eb="21">
      <t>ハイ</t>
    </rPh>
    <rPh sb="23" eb="24">
      <t>ミドリ</t>
    </rPh>
    <phoneticPr fontId="55"/>
  </si>
  <si>
    <t>車両動態○＋予約と配車が空欄、車両動態が空欄＋予約と配車が現保有の時は黄色のまま</t>
    <rPh sb="0" eb="4">
      <t>シャリョウドウタイ</t>
    </rPh>
    <rPh sb="6" eb="8">
      <t>ヨヤク</t>
    </rPh>
    <rPh sb="9" eb="11">
      <t>ハイシャ</t>
    </rPh>
    <rPh sb="12" eb="14">
      <t>クウラン</t>
    </rPh>
    <rPh sb="15" eb="19">
      <t>シャリョウドウタイ</t>
    </rPh>
    <rPh sb="20" eb="22">
      <t>クウラン</t>
    </rPh>
    <rPh sb="23" eb="25">
      <t>ヨヤク</t>
    </rPh>
    <rPh sb="26" eb="28">
      <t>ハイシャ</t>
    </rPh>
    <rPh sb="29" eb="32">
      <t>ゲンホユウ</t>
    </rPh>
    <rPh sb="33" eb="34">
      <t>トキ</t>
    </rPh>
    <rPh sb="35" eb="37">
      <t>キイロ</t>
    </rPh>
    <phoneticPr fontId="55"/>
  </si>
  <si>
    <t>ダブル連結かスワップが○で緑になった状態で、車両動態○＋予約と配車が空欄の時は、予約と配車が黄色になる</t>
    <rPh sb="3" eb="5">
      <t>レンケツ</t>
    </rPh>
    <rPh sb="13" eb="14">
      <t>ミドリ</t>
    </rPh>
    <rPh sb="18" eb="20">
      <t>ジョウタイ</t>
    </rPh>
    <rPh sb="22" eb="24">
      <t>シャリョウ</t>
    </rPh>
    <rPh sb="24" eb="26">
      <t>ドウタイ</t>
    </rPh>
    <rPh sb="28" eb="30">
      <t>ヨヤク</t>
    </rPh>
    <rPh sb="31" eb="33">
      <t>ハイシャ</t>
    </rPh>
    <rPh sb="34" eb="36">
      <t>クウラン</t>
    </rPh>
    <rPh sb="37" eb="38">
      <t>トキ</t>
    </rPh>
    <rPh sb="40" eb="42">
      <t>ヨヤク</t>
    </rPh>
    <rPh sb="43" eb="45">
      <t>ハイシャ</t>
    </rPh>
    <rPh sb="46" eb="48">
      <t>キイロ</t>
    </rPh>
    <phoneticPr fontId="55"/>
  </si>
  <si>
    <t>導入事業所数</t>
    <rPh sb="0" eb="2">
      <t>ドウニュウ</t>
    </rPh>
    <rPh sb="2" eb="6">
      <t>ジギョウショスウ</t>
    </rPh>
    <phoneticPr fontId="55"/>
  </si>
  <si>
    <t>申請するシステム・ツール入力ありで入力可</t>
    <rPh sb="0" eb="2">
      <t>シンセイ</t>
    </rPh>
    <rPh sb="12" eb="14">
      <t>ニュウリョク</t>
    </rPh>
    <rPh sb="17" eb="20">
      <t>ニュウリョクカ</t>
    </rPh>
    <phoneticPr fontId="55"/>
  </si>
  <si>
    <t>車両台数</t>
    <rPh sb="0" eb="4">
      <t>シャリョウダイスウ</t>
    </rPh>
    <phoneticPr fontId="55"/>
  </si>
  <si>
    <t>申請するシステム・ツール入力あり、事業所数1以上で入力可</t>
    <rPh sb="0" eb="2">
      <t>シンセイ</t>
    </rPh>
    <rPh sb="12" eb="14">
      <t>ニュウリョク</t>
    </rPh>
    <rPh sb="17" eb="21">
      <t>ジギョウショスウ</t>
    </rPh>
    <rPh sb="22" eb="24">
      <t>イジョウ</t>
    </rPh>
    <rPh sb="25" eb="27">
      <t>ニュウリョク</t>
    </rPh>
    <rPh sb="27" eb="28">
      <t>カ</t>
    </rPh>
    <phoneticPr fontId="55"/>
  </si>
  <si>
    <t>いずれかのセルに1台以上入力すると未入力のセルが緑になる</t>
    <rPh sb="9" eb="10">
      <t>ダイ</t>
    </rPh>
    <rPh sb="10" eb="12">
      <t>イジョウ</t>
    </rPh>
    <rPh sb="12" eb="14">
      <t>ニュウリョク</t>
    </rPh>
    <rPh sb="17" eb="20">
      <t>ミニュウリョク</t>
    </rPh>
    <rPh sb="24" eb="25">
      <t>ミドリ</t>
    </rPh>
    <phoneticPr fontId="55"/>
  </si>
  <si>
    <t>車両動態＋予約or配車の時の車両台数</t>
    <rPh sb="0" eb="4">
      <t>シャリョウドウタイ</t>
    </rPh>
    <rPh sb="5" eb="7">
      <t>ヨヤク</t>
    </rPh>
    <rPh sb="9" eb="11">
      <t>ハイシャ</t>
    </rPh>
    <rPh sb="12" eb="13">
      <t>トキ</t>
    </rPh>
    <rPh sb="14" eb="18">
      <t>シャリョウダイスウ</t>
    </rPh>
    <phoneticPr fontId="55"/>
  </si>
  <si>
    <t>グレーアウトより明るいグレーになり入力可</t>
    <rPh sb="8" eb="9">
      <t>アカ</t>
    </rPh>
    <rPh sb="17" eb="20">
      <t>ニュウリョクカ</t>
    </rPh>
    <phoneticPr fontId="55"/>
  </si>
  <si>
    <t>この状態で入力無し→車両動態の台数が表示、入力あり→入力した台数が表示</t>
    <rPh sb="2" eb="4">
      <t>ジョウタイ</t>
    </rPh>
    <rPh sb="5" eb="8">
      <t>ニュウリョクナ</t>
    </rPh>
    <rPh sb="10" eb="14">
      <t>シャリョウドウタイ</t>
    </rPh>
    <rPh sb="15" eb="17">
      <t>ダイスウ</t>
    </rPh>
    <rPh sb="18" eb="20">
      <t>ヒョウジ</t>
    </rPh>
    <rPh sb="21" eb="23">
      <t>ニュウリョク</t>
    </rPh>
    <rPh sb="26" eb="28">
      <t>ニュウリョク</t>
    </rPh>
    <rPh sb="30" eb="32">
      <t>ダイスウ</t>
    </rPh>
    <rPh sb="33" eb="35">
      <t>ヒョウジ</t>
    </rPh>
    <phoneticPr fontId="55"/>
  </si>
  <si>
    <t>入力しても明るいグレーのまま</t>
    <rPh sb="0" eb="2">
      <t>ニュウリョク</t>
    </rPh>
    <rPh sb="5" eb="6">
      <t>アカ</t>
    </rPh>
    <phoneticPr fontId="55"/>
  </si>
  <si>
    <t>車両動態or予約or配車＋AI・IoTの時の車両台数</t>
    <rPh sb="0" eb="4">
      <t>シャリョウドウタイ</t>
    </rPh>
    <rPh sb="6" eb="8">
      <t>ヨヤク</t>
    </rPh>
    <rPh sb="10" eb="12">
      <t>ハイシャ</t>
    </rPh>
    <rPh sb="20" eb="21">
      <t>トキ</t>
    </rPh>
    <rPh sb="22" eb="26">
      <t>シャリョウダイスウ</t>
    </rPh>
    <phoneticPr fontId="55"/>
  </si>
  <si>
    <t>この状態で入力無し→車両動態＞予約＞配車の台数が表示、入力あり→入力した台数が表示</t>
    <rPh sb="2" eb="4">
      <t>ジョウタイ</t>
    </rPh>
    <rPh sb="5" eb="8">
      <t>ニュウリョクナ</t>
    </rPh>
    <rPh sb="10" eb="12">
      <t>シャリョウ</t>
    </rPh>
    <rPh sb="12" eb="14">
      <t>ドウタイ</t>
    </rPh>
    <rPh sb="15" eb="17">
      <t>ヨヤク</t>
    </rPh>
    <rPh sb="18" eb="20">
      <t>ハイシャ</t>
    </rPh>
    <rPh sb="21" eb="23">
      <t>ダイスウ</t>
    </rPh>
    <rPh sb="24" eb="26">
      <t>ヒョウジ</t>
    </rPh>
    <rPh sb="27" eb="29">
      <t>ニュウリョク</t>
    </rPh>
    <rPh sb="32" eb="34">
      <t>ニュウリョク</t>
    </rPh>
    <rPh sb="36" eb="38">
      <t>ダイスウ</t>
    </rPh>
    <rPh sb="39" eb="41">
      <t>ヒョウジ</t>
    </rPh>
    <phoneticPr fontId="55"/>
  </si>
  <si>
    <t>車両台数の合計</t>
    <rPh sb="0" eb="4">
      <t>シャリョウダイスウ</t>
    </rPh>
    <rPh sb="5" eb="7">
      <t>ゴウケイ</t>
    </rPh>
    <phoneticPr fontId="55"/>
  </si>
  <si>
    <t>グレーアウトしているセルは計算しない</t>
    <rPh sb="13" eb="15">
      <t>ケイサン</t>
    </rPh>
    <phoneticPr fontId="55"/>
  </si>
  <si>
    <t>リンク</t>
    <phoneticPr fontId="55"/>
  </si>
  <si>
    <t>代表申請者は法人名カナ、共同申請者は都道府県に飛ぶ</t>
    <rPh sb="0" eb="5">
      <t>ダイヒョウシンセイシャ</t>
    </rPh>
    <rPh sb="12" eb="17">
      <t>キョウドウシンセイシャ</t>
    </rPh>
    <rPh sb="18" eb="22">
      <t>トドウフケン</t>
    </rPh>
    <rPh sb="23" eb="24">
      <t>ト</t>
    </rPh>
    <phoneticPr fontId="55"/>
  </si>
  <si>
    <t>共同申請者の入力欄</t>
    <rPh sb="0" eb="5">
      <t>キョウドウシンセイシャ</t>
    </rPh>
    <rPh sb="6" eb="9">
      <t>ニュウリョクラン</t>
    </rPh>
    <phoneticPr fontId="55"/>
  </si>
  <si>
    <t>デフォルトがグレーアウト、1つ前の申請者情報に都道府県・法人名・補助対象事業者区分が入っていると入力可</t>
    <rPh sb="15" eb="16">
      <t>マエ</t>
    </rPh>
    <rPh sb="17" eb="20">
      <t>シンセイシャ</t>
    </rPh>
    <rPh sb="20" eb="22">
      <t>ジョウホウ</t>
    </rPh>
    <rPh sb="23" eb="27">
      <t>トドウフケン</t>
    </rPh>
    <rPh sb="28" eb="31">
      <t>ホウジンメイ</t>
    </rPh>
    <rPh sb="32" eb="41">
      <t>ホジョタイショウジギョウシャクブン</t>
    </rPh>
    <rPh sb="42" eb="43">
      <t>ハイ</t>
    </rPh>
    <rPh sb="48" eb="50">
      <t>ニュウリョク</t>
    </rPh>
    <rPh sb="50" eb="51">
      <t>カ</t>
    </rPh>
    <phoneticPr fontId="55"/>
  </si>
  <si>
    <t>都道府県入力前→都道府県のみ緑、他はグレーアウト
都道府県入力後→黄色込み</t>
    <rPh sb="0" eb="4">
      <t>トドウフケン</t>
    </rPh>
    <rPh sb="4" eb="7">
      <t>ニュウリョクマエ</t>
    </rPh>
    <rPh sb="8" eb="12">
      <t>トドウフケン</t>
    </rPh>
    <rPh sb="14" eb="15">
      <t>ミドリ</t>
    </rPh>
    <rPh sb="16" eb="17">
      <t>ホカ</t>
    </rPh>
    <rPh sb="25" eb="29">
      <t>トドウフケン</t>
    </rPh>
    <rPh sb="29" eb="32">
      <t>ニュウリョクゴ</t>
    </rPh>
    <rPh sb="33" eb="35">
      <t>キイロ</t>
    </rPh>
    <rPh sb="35" eb="36">
      <t>コ</t>
    </rPh>
    <phoneticPr fontId="55"/>
  </si>
  <si>
    <t>共同申請者１の入力欄</t>
    <rPh sb="0" eb="5">
      <t>キョウドウシンセイシャ</t>
    </rPh>
    <rPh sb="7" eb="10">
      <t>ニュウリョクラン</t>
    </rPh>
    <phoneticPr fontId="55"/>
  </si>
  <si>
    <t>代表がリースの時、都道府県入力前から黄色</t>
    <rPh sb="0" eb="2">
      <t>ダイヒョウ</t>
    </rPh>
    <rPh sb="7" eb="8">
      <t>トキ</t>
    </rPh>
    <rPh sb="9" eb="13">
      <t>トドウフケン</t>
    </rPh>
    <rPh sb="13" eb="16">
      <t>ニュウリョクマエ</t>
    </rPh>
    <rPh sb="18" eb="20">
      <t>キイロ</t>
    </rPh>
    <phoneticPr fontId="55"/>
  </si>
  <si>
    <t>③様式第１_別紙１</t>
  </si>
  <si>
    <t>入力欄のグレーアウト</t>
    <rPh sb="0" eb="3">
      <t>ニュウリョクラン</t>
    </rPh>
    <phoneticPr fontId="55"/>
  </si>
  <si>
    <t>申請するシステム・ツールが正しく入力されていると入力可になる</t>
    <rPh sb="0" eb="2">
      <t>シンセイ</t>
    </rPh>
    <rPh sb="13" eb="14">
      <t>タダ</t>
    </rPh>
    <rPh sb="16" eb="18">
      <t>ニュウリョク</t>
    </rPh>
    <rPh sb="24" eb="27">
      <t>ニュウリョクカ</t>
    </rPh>
    <phoneticPr fontId="55"/>
  </si>
  <si>
    <t>車両動態○＋予約と配車が空欄、AIのみ等はグレーアウト</t>
    <rPh sb="19" eb="20">
      <t>ナド</t>
    </rPh>
    <phoneticPr fontId="55"/>
  </si>
  <si>
    <t>現保有はグレーアウトのまま</t>
    <rPh sb="0" eb="3">
      <t>ゲンホユウ</t>
    </rPh>
    <phoneticPr fontId="55"/>
  </si>
  <si>
    <t>金額全般</t>
    <rPh sb="0" eb="4">
      <t>キンガクゼンパン</t>
    </rPh>
    <phoneticPr fontId="55"/>
  </si>
  <si>
    <t>補助金の額全般</t>
    <rPh sb="0" eb="3">
      <t>ホジョキン</t>
    </rPh>
    <rPh sb="4" eb="5">
      <t>ガク</t>
    </rPh>
    <rPh sb="5" eb="7">
      <t>ゼンパン</t>
    </rPh>
    <phoneticPr fontId="55"/>
  </si>
  <si>
    <t>千円未満は切り捨て</t>
    <rPh sb="0" eb="2">
      <t>センエン</t>
    </rPh>
    <rPh sb="2" eb="4">
      <t>ミマン</t>
    </rPh>
    <rPh sb="5" eb="6">
      <t>キ</t>
    </rPh>
    <rPh sb="7" eb="8">
      <t>ス</t>
    </rPh>
    <phoneticPr fontId="55"/>
  </si>
  <si>
    <t>車両動態管理システムの補助金の額</t>
    <rPh sb="0" eb="6">
      <t>シャリョウドウタイカンリ</t>
    </rPh>
    <rPh sb="11" eb="14">
      <t>ホジョキン</t>
    </rPh>
    <rPh sb="15" eb="16">
      <t>ガク</t>
    </rPh>
    <phoneticPr fontId="55"/>
  </si>
  <si>
    <t>補助対象経費÷車両台数÷2＞14万の場合、14万×車両台数</t>
    <rPh sb="0" eb="6">
      <t>ホジョタイショウケイヒ</t>
    </rPh>
    <rPh sb="7" eb="11">
      <t>シャリョウダイスウ</t>
    </rPh>
    <rPh sb="16" eb="17">
      <t>マン</t>
    </rPh>
    <rPh sb="18" eb="20">
      <t>バアイ</t>
    </rPh>
    <rPh sb="23" eb="24">
      <t>マン</t>
    </rPh>
    <rPh sb="25" eb="29">
      <t>シャリョウダイスウ</t>
    </rPh>
    <phoneticPr fontId="55"/>
  </si>
  <si>
    <t>車両台数0の時は計算しない</t>
    <rPh sb="0" eb="4">
      <t>シャリョウダイスウ</t>
    </rPh>
    <rPh sb="6" eb="7">
      <t>トキ</t>
    </rPh>
    <rPh sb="8" eb="10">
      <t>ケイサン</t>
    </rPh>
    <phoneticPr fontId="55"/>
  </si>
  <si>
    <t>予約受付システム等の補助金の額</t>
    <rPh sb="0" eb="4">
      <t>ヨヤクウケツケ</t>
    </rPh>
    <rPh sb="8" eb="9">
      <t>ナド</t>
    </rPh>
    <rPh sb="10" eb="13">
      <t>ホジョキン</t>
    </rPh>
    <rPh sb="14" eb="15">
      <t>ガク</t>
    </rPh>
    <phoneticPr fontId="55"/>
  </si>
  <si>
    <t>パレタイズ有→5千万まで、パレタイズ無し→4千万まで</t>
    <rPh sb="5" eb="6">
      <t>アリ</t>
    </rPh>
    <rPh sb="8" eb="10">
      <t>センマン</t>
    </rPh>
    <rPh sb="18" eb="19">
      <t>ナ</t>
    </rPh>
    <rPh sb="22" eb="24">
      <t>センマン</t>
    </rPh>
    <phoneticPr fontId="55"/>
  </si>
  <si>
    <t>ダブル連結とスワップの補助金の額</t>
    <rPh sb="3" eb="5">
      <t>レンケツ</t>
    </rPh>
    <rPh sb="11" eb="14">
      <t>ホジョキン</t>
    </rPh>
    <rPh sb="15" eb="16">
      <t>ガク</t>
    </rPh>
    <phoneticPr fontId="55"/>
  </si>
  <si>
    <t>補助対象経費÷車両台数÷2＞1千万の場合、1千万×車両台数</t>
    <rPh sb="0" eb="6">
      <t>ホジョタイショウケイヒ</t>
    </rPh>
    <rPh sb="7" eb="11">
      <t>シャリョウダイスウ</t>
    </rPh>
    <rPh sb="15" eb="16">
      <t>セン</t>
    </rPh>
    <rPh sb="16" eb="17">
      <t>マン</t>
    </rPh>
    <rPh sb="18" eb="20">
      <t>バアイ</t>
    </rPh>
    <rPh sb="25" eb="29">
      <t>シャリョウダイスウ</t>
    </rPh>
    <phoneticPr fontId="55"/>
  </si>
  <si>
    <t>様式の予約受付システム等の（）内</t>
    <rPh sb="0" eb="2">
      <t>ヨウシキ</t>
    </rPh>
    <rPh sb="3" eb="7">
      <t>ヨヤクウケツケ</t>
    </rPh>
    <rPh sb="11" eb="12">
      <t>ナド</t>
    </rPh>
    <rPh sb="15" eb="16">
      <t>ナイ</t>
    </rPh>
    <phoneticPr fontId="55"/>
  </si>
  <si>
    <t>申請したシステムの名称が表示される</t>
    <rPh sb="0" eb="2">
      <t>シンセイ</t>
    </rPh>
    <rPh sb="9" eb="11">
      <t>メイショウ</t>
    </rPh>
    <rPh sb="12" eb="14">
      <t>ヒョウジ</t>
    </rPh>
    <phoneticPr fontId="55"/>
  </si>
  <si>
    <t>共同申請者２以降</t>
    <rPh sb="0" eb="5">
      <t>キョウドウシンセイシャ</t>
    </rPh>
    <rPh sb="6" eb="8">
      <t>イコウ</t>
    </rPh>
    <phoneticPr fontId="55"/>
  </si>
  <si>
    <t>+を押すと入力可能</t>
    <phoneticPr fontId="55"/>
  </si>
  <si>
    <t>様式の担当部署及び役職</t>
    <rPh sb="0" eb="2">
      <t>ヨウシキ</t>
    </rPh>
    <rPh sb="3" eb="5">
      <t>タントウ</t>
    </rPh>
    <rPh sb="5" eb="7">
      <t>ブショ</t>
    </rPh>
    <rPh sb="7" eb="8">
      <t>オヨ</t>
    </rPh>
    <rPh sb="9" eb="11">
      <t>ヤクショク</t>
    </rPh>
    <phoneticPr fontId="55"/>
  </si>
  <si>
    <t>部署と役職が両方入っている時は2行で表示</t>
    <rPh sb="0" eb="2">
      <t>ブショ</t>
    </rPh>
    <rPh sb="3" eb="5">
      <t>ヤクショク</t>
    </rPh>
    <rPh sb="6" eb="8">
      <t>リョウホウ</t>
    </rPh>
    <rPh sb="8" eb="9">
      <t>ハイ</t>
    </rPh>
    <rPh sb="13" eb="14">
      <t>トキ</t>
    </rPh>
    <rPh sb="16" eb="17">
      <t>ギョウ</t>
    </rPh>
    <rPh sb="18" eb="20">
      <t>ヒョウジ</t>
    </rPh>
    <phoneticPr fontId="55"/>
  </si>
  <si>
    <t>メールアドレス</t>
    <phoneticPr fontId="55"/>
  </si>
  <si>
    <t>@より右、左に両方入力している場合、表示される</t>
    <rPh sb="3" eb="4">
      <t>ミギ</t>
    </rPh>
    <rPh sb="5" eb="6">
      <t>ヒダリ</t>
    </rPh>
    <rPh sb="7" eb="9">
      <t>リョウホウ</t>
    </rPh>
    <rPh sb="9" eb="11">
      <t>ニュウリョク</t>
    </rPh>
    <rPh sb="15" eb="17">
      <t>バアイ</t>
    </rPh>
    <rPh sb="18" eb="20">
      <t>ヒョウジ</t>
    </rPh>
    <phoneticPr fontId="55"/>
  </si>
  <si>
    <t>50文字までは見切れず表示</t>
    <rPh sb="2" eb="4">
      <t>モジ</t>
    </rPh>
    <rPh sb="7" eb="9">
      <t>ミキ</t>
    </rPh>
    <rPh sb="11" eb="13">
      <t>ヒョウジ</t>
    </rPh>
    <phoneticPr fontId="55"/>
  </si>
  <si>
    <t>④様式第１_別紙２</t>
  </si>
  <si>
    <t>日付</t>
    <rPh sb="0" eb="2">
      <t>ヒヅケ</t>
    </rPh>
    <phoneticPr fontId="55"/>
  </si>
  <si>
    <t>文書作成日が表示される</t>
    <rPh sb="0" eb="5">
      <t>ブンショサクセイビ</t>
    </rPh>
    <rPh sb="6" eb="8">
      <t>ヒョウジ</t>
    </rPh>
    <phoneticPr fontId="55"/>
  </si>
  <si>
    <t>共同申請者は法人名が入っていない場合は表示されない</t>
    <rPh sb="0" eb="5">
      <t>キョウドウシンセイシャ</t>
    </rPh>
    <rPh sb="10" eb="11">
      <t>ハイ</t>
    </rPh>
    <rPh sb="16" eb="18">
      <t>バアイ</t>
    </rPh>
    <rPh sb="19" eb="21">
      <t>ヒョウジ</t>
    </rPh>
    <phoneticPr fontId="55"/>
  </si>
  <si>
    <t>法人名</t>
    <rPh sb="0" eb="3">
      <t>ホウジンメイ</t>
    </rPh>
    <phoneticPr fontId="55"/>
  </si>
  <si>
    <t>自動反映</t>
    <rPh sb="0" eb="4">
      <t>ジドウハンエイ</t>
    </rPh>
    <phoneticPr fontId="55"/>
  </si>
  <si>
    <t>役職名、氏名漢字</t>
    <rPh sb="0" eb="2">
      <t>ヤクショク</t>
    </rPh>
    <rPh sb="2" eb="3">
      <t>メイ</t>
    </rPh>
    <rPh sb="4" eb="6">
      <t>シメイ</t>
    </rPh>
    <rPh sb="6" eb="8">
      <t>カンジ</t>
    </rPh>
    <phoneticPr fontId="55"/>
  </si>
  <si>
    <t>1人目のみ自動反映</t>
    <rPh sb="1" eb="2">
      <t>ニン</t>
    </rPh>
    <rPh sb="2" eb="3">
      <t>メ</t>
    </rPh>
    <rPh sb="5" eb="9">
      <t>ジドウハンエイ</t>
    </rPh>
    <phoneticPr fontId="55"/>
  </si>
  <si>
    <t>氏名カナ</t>
    <rPh sb="0" eb="2">
      <t>シメイ</t>
    </rPh>
    <phoneticPr fontId="55"/>
  </si>
  <si>
    <t>デフォルトがカナ</t>
    <phoneticPr fontId="55"/>
  </si>
  <si>
    <t>和暦</t>
    <rPh sb="0" eb="2">
      <t>ワレキ</t>
    </rPh>
    <phoneticPr fontId="55"/>
  </si>
  <si>
    <t>T、S、Hのプルダウン</t>
    <phoneticPr fontId="55"/>
  </si>
  <si>
    <t>年</t>
    <rPh sb="0" eb="1">
      <t>ネン</t>
    </rPh>
    <phoneticPr fontId="55"/>
  </si>
  <si>
    <t>1～64</t>
    <phoneticPr fontId="55"/>
  </si>
  <si>
    <t>16人目以降</t>
    <rPh sb="2" eb="4">
      <t>ニンメ</t>
    </rPh>
    <rPh sb="4" eb="6">
      <t>イコウ</t>
    </rPh>
    <phoneticPr fontId="55"/>
  </si>
  <si>
    <t>交付申請書（様式第１、別紙１、別紙２、申請者情報）　入力シートについて</t>
    <rPh sb="0" eb="2">
      <t>コウフ</t>
    </rPh>
    <rPh sb="2" eb="5">
      <t>シンセイショ</t>
    </rPh>
    <rPh sb="6" eb="8">
      <t>ヨウシキ</t>
    </rPh>
    <rPh sb="8" eb="9">
      <t>ダイ</t>
    </rPh>
    <rPh sb="11" eb="13">
      <t>ベッシ</t>
    </rPh>
    <rPh sb="15" eb="17">
      <t>ベッシ</t>
    </rPh>
    <rPh sb="19" eb="22">
      <t>シンセイシャ</t>
    </rPh>
    <rPh sb="22" eb="24">
      <t>ジョウホウ</t>
    </rPh>
    <rPh sb="26" eb="28">
      <t>ニュウリョク</t>
    </rPh>
    <phoneticPr fontId="5"/>
  </si>
  <si>
    <t>　「交付申請書（様式第１、別紙１、別紙２、申請者情報）」は、下記のシートで構成されています。</t>
    <rPh sb="30" eb="32">
      <t>カキ</t>
    </rPh>
    <rPh sb="37" eb="39">
      <t>コウセイ</t>
    </rPh>
    <phoneticPr fontId="5"/>
  </si>
  <si>
    <t>　入力規則により入力内容を制限しているセルがあります。エラーメッセージが表示された場合は、エラー内容を確認し再入力をしてください。</t>
    <rPh sb="1" eb="5">
      <t>ニュウリョクキソク</t>
    </rPh>
    <rPh sb="8" eb="12">
      <t>ニュウリョクナイヨウ</t>
    </rPh>
    <rPh sb="13" eb="15">
      <t>セイゲン</t>
    </rPh>
    <rPh sb="36" eb="38">
      <t>ヒョウジ</t>
    </rPh>
    <rPh sb="41" eb="43">
      <t>バアイ</t>
    </rPh>
    <rPh sb="48" eb="50">
      <t>ナイヨウ</t>
    </rPh>
    <rPh sb="51" eb="53">
      <t>カクニン</t>
    </rPh>
    <rPh sb="54" eb="57">
      <t>サイニュウリョク</t>
    </rPh>
    <phoneticPr fontId="5"/>
  </si>
  <si>
    <t>　数式による自動反映機能があるため、①から順に入力していただくようお願いいたします。</t>
    <phoneticPr fontId="5"/>
  </si>
  <si>
    <r>
      <t>　共同申請者が</t>
    </r>
    <r>
      <rPr>
        <b/>
        <sz val="10"/>
        <color theme="1"/>
        <rFont val="Meiryo UI"/>
        <family val="3"/>
        <charset val="128"/>
      </rPr>
      <t>5社を超える</t>
    </r>
    <r>
      <rPr>
        <sz val="10"/>
        <color theme="1"/>
        <rFont val="Meiryo UI"/>
        <family val="3"/>
        <charset val="128"/>
      </rPr>
      <t>場合は、事務局へお問い合わせください。</t>
    </r>
    <rPh sb="10" eb="11">
      <t>コ</t>
    </rPh>
    <phoneticPr fontId="5"/>
  </si>
  <si>
    <t>（注）補助金の額欄に記載する金額は、1,000円未満を切り捨てた額とする。</t>
  </si>
  <si>
    <t>４千万/事業者
下限５台/事業者</t>
    <rPh sb="1" eb="3">
      <t>センマン</t>
    </rPh>
    <rPh sb="4" eb="7">
      <t>ジギョウシャ</t>
    </rPh>
    <rPh sb="8" eb="10">
      <t>カゲン</t>
    </rPh>
    <rPh sb="11" eb="12">
      <t>ダイ</t>
    </rPh>
    <phoneticPr fontId="55"/>
  </si>
  <si>
    <t>５千万/事業者
下限５台/事業者</t>
    <rPh sb="1" eb="3">
      <t>センマン</t>
    </rPh>
    <rPh sb="4" eb="7">
      <t>ジギョウシャ</t>
    </rPh>
    <phoneticPr fontId="55"/>
  </si>
  <si>
    <t>４千万/事業者
下限５台/事業者</t>
    <rPh sb="1" eb="3">
      <t>センマン</t>
    </rPh>
    <rPh sb="4" eb="7">
      <t>ジギョウシャ</t>
    </rPh>
    <phoneticPr fontId="55"/>
  </si>
  <si>
    <t>年度</t>
    <rPh sb="0" eb="2">
      <t>ネンド</t>
    </rPh>
    <phoneticPr fontId="3"/>
  </si>
  <si>
    <t>R7</t>
  </si>
  <si>
    <t>事業</t>
    <rPh sb="0" eb="2">
      <t>ジギョウ</t>
    </rPh>
    <phoneticPr fontId="3"/>
  </si>
  <si>
    <t>TT</t>
  </si>
  <si>
    <t>書類</t>
    <rPh sb="0" eb="2">
      <t>ショルイ</t>
    </rPh>
    <phoneticPr fontId="3"/>
  </si>
  <si>
    <t>バージョン</t>
  </si>
  <si>
    <t>20250530</t>
  </si>
  <si>
    <t>様式第1</t>
    <rPh sb="0" eb="3">
      <t>ヨウシキダイ</t>
    </rPh>
    <phoneticPr fontId="5"/>
  </si>
  <si>
    <t>トン・キロあたりの燃料削減率の計画値</t>
    <phoneticPr fontId="55"/>
  </si>
  <si>
    <t xml:space="preserve"> 例）2025/6/30</t>
    <rPh sb="1" eb="2">
      <t>レイ</t>
    </rPh>
    <phoneticPr fontId="5"/>
  </si>
  <si>
    <r>
      <t>●申請するシステム・ツールの経費</t>
    </r>
    <r>
      <rPr>
        <b/>
        <sz val="9"/>
        <color rgb="FFED0000"/>
        <rFont val="Meiryo UI"/>
        <family val="3"/>
        <charset val="128"/>
      </rPr>
      <t>（税抜）</t>
    </r>
    <r>
      <rPr>
        <sz val="9"/>
        <rFont val="Meiryo UI"/>
        <family val="3"/>
        <charset val="128"/>
      </rPr>
      <t>を申請者毎に入力してください。
　※グレーアウトされたセルの金額は、左の様式には反映されません。申請者や申請するシステム・ツールの行がグレーアウトされている場合は、②申請者情報シートの入力状況をご確認ください。
　※車両動態管理システムの補助金の額は、②申請者情報に入力された</t>
    </r>
    <r>
      <rPr>
        <b/>
        <sz val="9"/>
        <rFont val="Meiryo UI"/>
        <family val="3"/>
        <charset val="128"/>
      </rPr>
      <t>取組を実施する車両台数</t>
    </r>
    <r>
      <rPr>
        <sz val="9"/>
        <rFont val="Meiryo UI"/>
        <family val="3"/>
        <charset val="128"/>
      </rPr>
      <t>を基に計算しています</t>
    </r>
    <r>
      <rPr>
        <b/>
        <sz val="9"/>
        <rFont val="Meiryo UI"/>
        <family val="3"/>
        <charset val="128"/>
      </rPr>
      <t>（未入力の場合は計算されません）</t>
    </r>
    <r>
      <rPr>
        <sz val="9"/>
        <rFont val="Meiryo UI"/>
        <family val="3"/>
        <charset val="128"/>
      </rPr>
      <t>。
　※ダブル連結トラック、スワップボディコンテナ車両の補助金の額は、②申請者情報に入力された</t>
    </r>
    <r>
      <rPr>
        <b/>
        <sz val="9"/>
        <rFont val="Meiryo UI"/>
        <family val="3"/>
        <charset val="128"/>
      </rPr>
      <t>取組を実施する車両台数とトン・キロあたりの燃料削減率の計画値</t>
    </r>
    <r>
      <rPr>
        <sz val="9"/>
        <rFont val="Meiryo UI"/>
        <family val="3"/>
        <charset val="128"/>
      </rPr>
      <t>を基に計算しています</t>
    </r>
    <r>
      <rPr>
        <b/>
        <sz val="9"/>
        <rFont val="Meiryo UI"/>
        <family val="3"/>
        <charset val="128"/>
      </rPr>
      <t>（未入力の場合は計算されません）</t>
    </r>
    <r>
      <rPr>
        <sz val="9"/>
        <rFont val="Meiryo UI"/>
        <family val="3"/>
        <charset val="128"/>
      </rPr>
      <t>。</t>
    </r>
    <rPh sb="1" eb="3">
      <t>シンセイ</t>
    </rPh>
    <rPh sb="14" eb="16">
      <t>ケイヒ</t>
    </rPh>
    <rPh sb="17" eb="20">
      <t>ゼイ</t>
    </rPh>
    <rPh sb="21" eb="24">
      <t>シンセイシャ</t>
    </rPh>
    <rPh sb="24" eb="25">
      <t>ゴト</t>
    </rPh>
    <rPh sb="26" eb="28">
      <t>ニュウリョク</t>
    </rPh>
    <rPh sb="153" eb="155">
      <t>ニュウリョク</t>
    </rPh>
    <rPh sb="263" eb="268">
      <t>ネンリョウサクゲンリツ</t>
    </rPh>
    <rPh sb="269" eb="272">
      <t>ケイカクチ</t>
    </rPh>
    <phoneticPr fontId="5"/>
  </si>
  <si>
    <t>※トン・キロあたりの燃料削減率の計画値により、補助率が異なることに留意すること。</t>
    <rPh sb="10" eb="15">
      <t>ネンリョウサクゲンリツ</t>
    </rPh>
    <rPh sb="16" eb="18">
      <t>ケイカク</t>
    </rPh>
    <rPh sb="18" eb="19">
      <t>チ</t>
    </rPh>
    <rPh sb="23" eb="26">
      <t>ホジョリツ</t>
    </rPh>
    <rPh sb="27" eb="28">
      <t>コト</t>
    </rPh>
    <rPh sb="33" eb="35">
      <t>リュウイ</t>
    </rPh>
    <phoneticPr fontId="55"/>
  </si>
  <si>
    <r>
      <t>①１０．０％以上：</t>
    </r>
    <r>
      <rPr>
        <b/>
        <sz val="10"/>
        <color theme="1"/>
        <rFont val="Meiryo UI"/>
        <family val="3"/>
        <charset val="128"/>
      </rPr>
      <t>補助率は１/２以内</t>
    </r>
    <phoneticPr fontId="55"/>
  </si>
  <si>
    <t>定額(１/２以内)※</t>
    <phoneticPr fontId="55"/>
  </si>
  <si>
    <r>
      <t>②１０．０％未満～３．０％以上：</t>
    </r>
    <r>
      <rPr>
        <b/>
        <sz val="10"/>
        <color theme="1"/>
        <rFont val="Meiryo UI"/>
        <family val="3"/>
        <charset val="128"/>
      </rPr>
      <t>補助率は１/３以内</t>
    </r>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</si>
</sst>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quot;¥&quot;#,##0_);\(&quot;¥&quot;#,##0\)"/>
    <numFmt numFmtId="177" formatCode="[DBNum1][$-411]General"/>
    <numFmt numFmtId="178" formatCode="g"/>
    <numFmt numFmtId="179" formatCode="#,##0&quot; &quot;;\-#,##0&quot; &quot;"/>
    <numFmt numFmtId="180" formatCode="#,##0_);\(#,##0\)"/>
    <numFmt numFmtId="181" formatCode="#,##0&quot; 箇所　&quot;"/>
    <numFmt numFmtId="182" formatCode="#,##0&quot;　台　　&quot;"/>
    <numFmt numFmtId="183" formatCode="#,##0&quot; 社&quot;"/>
    <numFmt numFmtId="184" formatCode="#,##0&quot; 台&quot;"/>
    <numFmt numFmtId="185" formatCode="#,##0&quot;　基　　&quot;"/>
    <numFmt numFmtId="186" formatCode="0.0&quot;%&quot;"/>
  </numFmts>
  <fonts count="67" x14ac:knownFonts="1">
    <font>
      <sz val="10"/>
      <color theme="1"/>
      <name val="Meiryo UI"/>
      <family val="3"/>
      <charset val="128"/>
    </font>
    <font>
      <sz val="10"/>
      <color theme="1"/>
      <name val="ＭＳ ゴシック"/>
      <family val="2"/>
      <charset val="128"/>
    </font>
    <font>
      <sz val="11"/>
      <color theme="1"/>
      <name val="ＭＳ ゴシック"/>
      <family val="2"/>
      <charset val="128"/>
    </font>
    <font>
      <sz val="11"/>
      <color theme="1"/>
      <name val="ＭＳ ゴシック"/>
      <family val="2"/>
      <charset val="128"/>
    </font>
    <font>
      <sz val="10"/>
      <color theme="1"/>
      <name val="ＭＳ ゴシック"/>
      <family val="2"/>
      <charset val="128"/>
    </font>
    <font>
      <sz val="6"/>
      <name val="ＭＳ ゴシック"/>
      <family val="2"/>
      <charset val="128"/>
    </font>
    <font>
      <sz val="10.5"/>
      <color theme="1"/>
      <name val="Meiryo UI"/>
      <family val="2"/>
      <charset val="128"/>
    </font>
    <font>
      <sz val="6"/>
      <name val="Meiryo UI"/>
      <family val="2"/>
      <charset val="128"/>
    </font>
    <font>
      <sz val="11"/>
      <color rgb="FF006100"/>
      <name val="Meiryo UI"/>
      <family val="2"/>
      <charset val="128"/>
    </font>
    <font>
      <sz val="11"/>
      <color theme="1"/>
      <name val="Meiryo UI"/>
      <family val="2"/>
      <charset val="128"/>
    </font>
    <font>
      <sz val="10"/>
      <color theme="1"/>
      <name val="Meiryo UI"/>
      <family val="3"/>
      <charset val="128"/>
    </font>
    <font>
      <sz val="11"/>
      <color theme="1"/>
      <name val="Meiryo UI"/>
      <family val="3"/>
      <charset val="128"/>
    </font>
    <font>
      <b/>
      <sz val="10"/>
      <color theme="1"/>
      <name val="Meiryo UI"/>
      <family val="3"/>
      <charset val="128"/>
    </font>
    <font>
      <sz val="10"/>
      <name val="Meiryo UI"/>
      <family val="3"/>
      <charset val="128"/>
    </font>
    <font>
      <b/>
      <sz val="10"/>
      <name val="Meiryo UI"/>
      <family val="3"/>
      <charset val="128"/>
    </font>
    <font>
      <sz val="9"/>
      <color theme="1"/>
      <name val="Meiryo UI"/>
      <family val="3"/>
      <charset val="128"/>
    </font>
    <font>
      <sz val="10"/>
      <color rgb="FF0070C0"/>
      <name val="Meiryo UI"/>
      <family val="3"/>
      <charset val="128"/>
    </font>
    <font>
      <sz val="10"/>
      <color theme="1"/>
      <name val="ＭＳ ゴシック"/>
      <family val="2"/>
      <charset val="128"/>
    </font>
    <font>
      <b/>
      <sz val="10.5"/>
      <color theme="1"/>
      <name val="Meiryo UI"/>
      <family val="3"/>
      <charset val="128"/>
    </font>
    <font>
      <sz val="11"/>
      <color theme="1"/>
      <name val="ＭＳ ゴシック"/>
      <family val="2"/>
      <charset val="128"/>
    </font>
    <font>
      <sz val="6"/>
      <name val="游ゴシック"/>
      <family val="3"/>
      <charset val="128"/>
    </font>
    <font>
      <sz val="10.5"/>
      <color theme="1"/>
      <name val="Meiryo UI"/>
      <family val="3"/>
      <charset val="128"/>
    </font>
    <font>
      <sz val="11"/>
      <color theme="1"/>
      <name val="ＭＳ 明朝"/>
      <family val="1"/>
      <charset val="128"/>
    </font>
    <font>
      <sz val="10.5"/>
      <color rgb="FF000000"/>
      <name val="ＭＳ 明朝"/>
      <family val="1"/>
      <charset val="128"/>
    </font>
    <font>
      <sz val="10.5"/>
      <color theme="1"/>
      <name val="ＭＳ 明朝"/>
      <family val="1"/>
      <charset val="128"/>
    </font>
    <font>
      <sz val="10.5"/>
      <color indexed="8"/>
      <name val="ＭＳ 明朝"/>
      <family val="1"/>
      <charset val="128"/>
    </font>
    <font>
      <sz val="10.5"/>
      <color indexed="8"/>
      <name val="Century"/>
      <family val="1"/>
    </font>
    <font>
      <b/>
      <sz val="10"/>
      <color rgb="FF000000"/>
      <name val="Meiryo UI"/>
      <family val="3"/>
      <charset val="128"/>
    </font>
    <font>
      <sz val="9"/>
      <color theme="1"/>
      <name val="ＭＳ 明朝"/>
      <family val="1"/>
      <charset val="128"/>
    </font>
    <font>
      <b/>
      <sz val="10"/>
      <color rgb="FFFF0000"/>
      <name val="Meiryo UI"/>
      <family val="3"/>
      <charset val="128"/>
    </font>
    <font>
      <b/>
      <sz val="14"/>
      <color theme="1"/>
      <name val="Meiryo UI"/>
      <family val="3"/>
      <charset val="128"/>
    </font>
    <font>
      <sz val="9"/>
      <name val="Meiryo UI"/>
      <family val="3"/>
      <charset val="128"/>
    </font>
    <font>
      <b/>
      <sz val="10"/>
      <color rgb="FFED0000"/>
      <name val="Meiryo UI"/>
      <family val="3"/>
      <charset val="128"/>
    </font>
    <font>
      <b/>
      <sz val="11"/>
      <color theme="1"/>
      <name val="Meiryo UI"/>
      <family val="3"/>
      <charset val="128"/>
    </font>
    <font>
      <b/>
      <sz val="12"/>
      <color theme="1"/>
      <name val="Meiryo UI"/>
      <family val="3"/>
      <charset val="128"/>
    </font>
    <font>
      <sz val="14"/>
      <color theme="1"/>
      <name val="Meiryo UI"/>
      <family val="3"/>
      <charset val="128"/>
    </font>
    <font>
      <b/>
      <sz val="10.5"/>
      <color theme="1"/>
      <name val="メイリオ"/>
      <family val="3"/>
      <charset val="128"/>
    </font>
    <font>
      <sz val="6"/>
      <name val="Meiryo UI"/>
      <family val="2"/>
      <charset val="128"/>
      <scheme val="minor"/>
    </font>
    <font>
      <b/>
      <sz val="11"/>
      <color theme="1"/>
      <name val="Meiryo UI"/>
      <family val="3"/>
      <charset val="128"/>
      <scheme val="minor"/>
    </font>
    <font>
      <sz val="10.5"/>
      <color theme="1"/>
      <name val="メイリオ"/>
      <family val="3"/>
      <charset val="128"/>
    </font>
    <font>
      <sz val="11"/>
      <color theme="1"/>
      <name val="Meiryo UI"/>
      <family val="3"/>
      <charset val="128"/>
      <scheme val="minor"/>
    </font>
    <font>
      <b/>
      <sz val="12"/>
      <color rgb="FF000000"/>
      <name val="Meiryo UI"/>
      <family val="3"/>
      <charset val="128"/>
    </font>
    <font>
      <sz val="9"/>
      <color rgb="FF000000"/>
      <name val="ＭＳ 明朝"/>
      <family val="1"/>
      <charset val="128"/>
    </font>
    <font>
      <u/>
      <sz val="10.5"/>
      <color theme="10"/>
      <name val="Meiryo UI"/>
      <family val="3"/>
      <charset val="128"/>
    </font>
    <font>
      <sz val="10.5"/>
      <color theme="1"/>
      <name val="Meiryo UI"/>
      <family val="3"/>
      <charset val="128"/>
      <scheme val="minor"/>
    </font>
    <font>
      <u/>
      <sz val="10"/>
      <color theme="10"/>
      <name val="Meiryo UI"/>
      <family val="3"/>
      <charset val="128"/>
    </font>
    <font>
      <b/>
      <sz val="9"/>
      <color rgb="FFED0000"/>
      <name val="Meiryo UI"/>
      <family val="3"/>
      <charset val="128"/>
    </font>
    <font>
      <b/>
      <sz val="18"/>
      <color theme="1"/>
      <name val="Meiryo UI"/>
      <family val="3"/>
      <charset val="128"/>
    </font>
    <font>
      <b/>
      <u/>
      <sz val="16"/>
      <color theme="1"/>
      <name val="Meiryo UI"/>
      <family val="3"/>
      <charset val="128"/>
    </font>
    <font>
      <sz val="10"/>
      <color rgb="FFED0000"/>
      <name val="Meiryo UI"/>
      <family val="3"/>
      <charset val="128"/>
    </font>
    <font>
      <u/>
      <sz val="10"/>
      <color theme="10"/>
      <name val="Meiryo UI"/>
      <family val="3"/>
      <charset val="128"/>
      <scheme val="minor"/>
    </font>
    <font>
      <b/>
      <sz val="12"/>
      <color theme="0"/>
      <name val="Meiryo UI"/>
      <family val="3"/>
      <charset val="128"/>
    </font>
    <font>
      <b/>
      <sz val="12"/>
      <name val="Meiryo UI"/>
      <family val="3"/>
      <charset val="128"/>
    </font>
    <font>
      <sz val="12"/>
      <name val="Meiryo UI"/>
      <family val="3"/>
      <charset val="128"/>
    </font>
    <font>
      <sz val="12"/>
      <color theme="1"/>
      <name val="Meiryo UI"/>
      <family val="3"/>
      <charset val="128"/>
    </font>
    <font>
      <sz val="6"/>
      <name val="Meiryo UI"/>
      <family val="3"/>
      <charset val="128"/>
    </font>
    <font>
      <sz val="10.5"/>
      <name val="Meiryo UI"/>
      <family val="3"/>
      <charset val="128"/>
    </font>
    <font>
      <sz val="10.5"/>
      <color theme="1"/>
      <name val="ＭＳ ゴシック"/>
      <family val="2"/>
      <charset val="128"/>
    </font>
    <font>
      <b/>
      <sz val="10.5"/>
      <color rgb="FF000000"/>
      <name val="Meiryo UI"/>
      <family val="3"/>
      <charset val="128"/>
    </font>
    <font>
      <b/>
      <sz val="10.5"/>
      <color rgb="FFED0000"/>
      <name val="Meiryo UI"/>
      <family val="3"/>
      <charset val="128"/>
    </font>
    <font>
      <u/>
      <sz val="9"/>
      <color theme="10"/>
      <name val="Meiryo UI"/>
      <family val="3"/>
      <charset val="128"/>
    </font>
    <font>
      <b/>
      <sz val="9"/>
      <name val="Meiryo UI"/>
      <family val="3"/>
      <charset val="128"/>
    </font>
    <font>
      <b/>
      <sz val="12"/>
      <color theme="1"/>
      <name val="游ゴシック"/>
      <family val="3"/>
      <charset val="128"/>
    </font>
    <font>
      <sz val="10.5"/>
      <color rgb="FF000000"/>
      <name val="Meiryo UI"/>
      <family val="3"/>
      <charset val="128"/>
    </font>
    <font>
      <sz val="12"/>
      <color rgb="FFC20000"/>
      <name val="Meiryo UI"/>
      <family val="3"/>
      <charset val="128"/>
    </font>
    <font>
      <sz val="12"/>
      <color rgb="FFED0000"/>
      <name val="Meiryo UI"/>
      <family val="3"/>
      <charset val="128"/>
    </font>
    <font>
      <sz val="10"/>
      <color rgb="FFC00000"/>
      <name val="Meiryo UI"/>
      <family val="3"/>
      <charset val="128"/>
    </font>
  </fonts>
  <fills count="20">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s>
  <borders count="14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C00000"/>
      </left>
      <right style="thin">
        <color indexed="64"/>
      </right>
      <top style="thick">
        <color rgb="FFC00000"/>
      </top>
      <bottom style="thick">
        <color rgb="FFC00000"/>
      </bottom>
      <diagonal/>
    </border>
    <border>
      <left style="thin">
        <color indexed="64"/>
      </left>
      <right style="thin">
        <color indexed="64"/>
      </right>
      <top style="thick">
        <color rgb="FFC00000"/>
      </top>
      <bottom style="thick">
        <color rgb="FFC00000"/>
      </bottom>
      <diagonal/>
    </border>
    <border>
      <left style="thin">
        <color indexed="64"/>
      </left>
      <right style="thick">
        <color rgb="FFC00000"/>
      </right>
      <top style="thick">
        <color rgb="FFC00000"/>
      </top>
      <bottom style="thick">
        <color rgb="FFC00000"/>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diagonalDown="1">
      <left/>
      <right/>
      <top style="medium">
        <color indexed="64"/>
      </top>
      <bottom/>
      <diagonal style="thin">
        <color indexed="64"/>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s>
  <cellStyleXfs count="18">
    <xf numFmtId="0" fontId="0" fillId="0" borderId="0">
      <alignment vertical="center"/>
    </xf>
    <xf numFmtId="0" fontId="6" fillId="0" borderId="0">
      <alignment vertical="center"/>
    </xf>
    <xf numFmtId="38" fontId="17" fillId="0" borderId="0" applyFont="0" applyFill="0" applyBorder="0" applyAlignment="0" applyProtection="0">
      <alignment vertical="center"/>
    </xf>
    <xf numFmtId="6" fontId="17" fillId="0" borderId="0" applyFont="0" applyFill="0" applyBorder="0" applyAlignment="0" applyProtection="0">
      <alignment vertical="center"/>
    </xf>
    <xf numFmtId="0" fontId="19" fillId="0" borderId="0">
      <alignment vertical="center"/>
    </xf>
    <xf numFmtId="0" fontId="4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4" fillId="0" borderId="0">
      <alignment vertical="center"/>
    </xf>
    <xf numFmtId="6"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748">
    <xf numFmtId="0" fontId="0" fillId="0" borderId="0" xfId="0">
      <alignment vertical="center"/>
    </xf>
    <xf numFmtId="0" fontId="10" fillId="0" borderId="0" xfId="0" applyFont="1">
      <alignment vertical="center"/>
    </xf>
    <xf numFmtId="0" fontId="10" fillId="5" borderId="0" xfId="0" applyFont="1" applyFill="1">
      <alignment vertical="center"/>
    </xf>
    <xf numFmtId="0" fontId="11" fillId="0" borderId="0" xfId="0" applyFont="1">
      <alignment vertical="center"/>
    </xf>
    <xf numFmtId="0" fontId="30" fillId="0" borderId="0" xfId="0" applyFont="1">
      <alignment vertical="center"/>
    </xf>
    <xf numFmtId="0" fontId="33" fillId="0" borderId="17" xfId="0" applyFont="1" applyBorder="1">
      <alignment vertical="center"/>
    </xf>
    <xf numFmtId="0" fontId="33" fillId="0" borderId="19" xfId="0" applyFont="1" applyBorder="1">
      <alignment vertical="center"/>
    </xf>
    <xf numFmtId="0" fontId="34" fillId="0" borderId="0" xfId="0" applyFont="1">
      <alignment vertical="center"/>
    </xf>
    <xf numFmtId="0" fontId="35" fillId="0" borderId="0" xfId="0" applyFont="1">
      <alignment vertical="center"/>
    </xf>
    <xf numFmtId="0" fontId="33" fillId="0" borderId="0" xfId="0" applyFont="1">
      <alignment vertical="center"/>
    </xf>
    <xf numFmtId="0" fontId="11" fillId="0" borderId="0" xfId="0" applyFont="1" applyAlignment="1">
      <alignment vertical="top"/>
    </xf>
    <xf numFmtId="0" fontId="12" fillId="5" borderId="0" xfId="0" applyFont="1" applyFill="1">
      <alignment vertical="center"/>
    </xf>
    <xf numFmtId="0" fontId="10" fillId="5" borderId="0" xfId="0" applyFont="1" applyFill="1" applyAlignment="1">
      <alignment vertical="center" shrinkToFit="1"/>
    </xf>
    <xf numFmtId="0" fontId="12" fillId="0" borderId="0" xfId="0" applyFont="1">
      <alignment vertical="center"/>
    </xf>
    <xf numFmtId="0" fontId="23" fillId="0" borderId="0" xfId="4" applyFont="1">
      <alignment vertical="center"/>
    </xf>
    <xf numFmtId="0" fontId="22" fillId="0" borderId="0" xfId="4" applyFont="1">
      <alignment vertical="center"/>
    </xf>
    <xf numFmtId="0" fontId="21" fillId="0" borderId="0" xfId="4" applyFont="1">
      <alignment vertical="center"/>
    </xf>
    <xf numFmtId="0" fontId="23" fillId="0" borderId="0" xfId="4" applyFont="1" applyAlignment="1">
      <alignment horizontal="center" vertical="center"/>
    </xf>
    <xf numFmtId="0" fontId="34" fillId="0" borderId="0" xfId="4" applyFont="1" applyAlignment="1">
      <alignment horizontal="center" vertical="center" shrinkToFit="1"/>
    </xf>
    <xf numFmtId="0" fontId="24" fillId="0" borderId="0" xfId="4" applyFont="1" applyAlignment="1">
      <alignment horizontal="center" vertical="center"/>
    </xf>
    <xf numFmtId="0" fontId="23" fillId="0" borderId="0" xfId="4" applyFont="1" applyAlignment="1">
      <alignment horizontal="right" vertical="center"/>
    </xf>
    <xf numFmtId="0" fontId="23" fillId="0" borderId="0" xfId="4" applyFont="1" applyAlignment="1">
      <alignment horizontal="left" vertical="center"/>
    </xf>
    <xf numFmtId="0" fontId="22" fillId="0" borderId="0" xfId="4" applyFont="1" applyAlignment="1">
      <alignment horizontal="center" vertical="center"/>
    </xf>
    <xf numFmtId="0" fontId="42" fillId="0" borderId="0" xfId="4" applyFont="1">
      <alignment vertical="center"/>
    </xf>
    <xf numFmtId="0" fontId="10" fillId="0" borderId="0" xfId="0" applyFont="1" applyAlignment="1">
      <alignment horizontal="left" vertical="center"/>
    </xf>
    <xf numFmtId="0" fontId="12" fillId="0" borderId="0" xfId="0" applyFont="1" applyAlignment="1">
      <alignment horizontal="left" vertical="center"/>
    </xf>
    <xf numFmtId="0" fontId="10" fillId="4" borderId="7" xfId="0" applyFont="1" applyFill="1" applyBorder="1">
      <alignment vertical="center"/>
    </xf>
    <xf numFmtId="0" fontId="10" fillId="10" borderId="7" xfId="0" applyFont="1" applyFill="1" applyBorder="1">
      <alignment vertical="center"/>
    </xf>
    <xf numFmtId="0" fontId="10" fillId="3" borderId="7" xfId="0" applyFont="1" applyFill="1" applyBorder="1">
      <alignment vertical="center"/>
    </xf>
    <xf numFmtId="0" fontId="10" fillId="12" borderId="7" xfId="0" applyFont="1" applyFill="1" applyBorder="1">
      <alignment vertical="center"/>
    </xf>
    <xf numFmtId="0" fontId="13" fillId="0" borderId="0" xfId="4" applyFont="1">
      <alignment vertical="center"/>
    </xf>
    <xf numFmtId="0" fontId="10" fillId="0" borderId="36" xfId="4" applyFont="1" applyBorder="1">
      <alignment vertical="center"/>
    </xf>
    <xf numFmtId="0" fontId="10" fillId="0" borderId="0" xfId="4" applyFont="1">
      <alignment vertical="center"/>
    </xf>
    <xf numFmtId="0" fontId="10" fillId="4" borderId="1" xfId="4" applyFont="1" applyFill="1" applyBorder="1">
      <alignment vertical="center"/>
    </xf>
    <xf numFmtId="0" fontId="10" fillId="10" borderId="1" xfId="4" applyFont="1" applyFill="1" applyBorder="1">
      <alignment vertical="center"/>
    </xf>
    <xf numFmtId="0" fontId="10" fillId="0" borderId="0" xfId="4" applyFont="1" applyAlignment="1">
      <alignment horizontal="right" vertical="center"/>
    </xf>
    <xf numFmtId="14" fontId="10" fillId="4" borderId="1" xfId="4" applyNumberFormat="1" applyFont="1" applyFill="1" applyBorder="1" applyProtection="1">
      <alignment vertical="center"/>
      <protection locked="0"/>
    </xf>
    <xf numFmtId="0" fontId="16" fillId="0" borderId="0" xfId="4" applyFont="1">
      <alignment vertical="center"/>
    </xf>
    <xf numFmtId="0" fontId="10" fillId="4" borderId="1" xfId="4" applyFont="1" applyFill="1" applyBorder="1" applyProtection="1">
      <alignment vertical="center"/>
      <protection locked="0"/>
    </xf>
    <xf numFmtId="0" fontId="10" fillId="0" borderId="7" xfId="0" applyFont="1" applyBorder="1" applyAlignment="1">
      <alignment horizontal="left" vertical="center"/>
    </xf>
    <xf numFmtId="0" fontId="44" fillId="0" borderId="0" xfId="4" applyFont="1">
      <alignment vertical="center"/>
    </xf>
    <xf numFmtId="0" fontId="17" fillId="0" borderId="0" xfId="0" applyFont="1">
      <alignment vertical="center"/>
    </xf>
    <xf numFmtId="0" fontId="29" fillId="0" borderId="0" xfId="4" applyFont="1">
      <alignment vertical="center"/>
    </xf>
    <xf numFmtId="0" fontId="43" fillId="0" borderId="0" xfId="5" applyFill="1" applyAlignment="1" applyProtection="1">
      <alignment vertical="center"/>
    </xf>
    <xf numFmtId="0" fontId="45" fillId="0" borderId="0" xfId="5" applyFont="1" applyFill="1" applyAlignment="1" applyProtection="1">
      <alignment vertical="center"/>
    </xf>
    <xf numFmtId="0" fontId="32" fillId="0" borderId="0" xfId="4" applyFont="1">
      <alignment vertical="center"/>
    </xf>
    <xf numFmtId="0" fontId="36" fillId="5" borderId="0" xfId="4" applyFont="1" applyFill="1" applyProtection="1">
      <alignment vertical="center"/>
      <protection hidden="1"/>
    </xf>
    <xf numFmtId="0" fontId="38" fillId="5" borderId="0" xfId="4" applyFont="1" applyFill="1">
      <alignment vertical="center"/>
    </xf>
    <xf numFmtId="0" fontId="39" fillId="5" borderId="0" xfId="4" applyFont="1" applyFill="1" applyProtection="1">
      <alignment vertical="center"/>
      <protection hidden="1"/>
    </xf>
    <xf numFmtId="0" fontId="40" fillId="5" borderId="0" xfId="4" applyFont="1" applyFill="1">
      <alignment vertical="center"/>
    </xf>
    <xf numFmtId="0" fontId="22" fillId="5" borderId="0" xfId="4" applyFont="1" applyFill="1">
      <alignment vertical="center"/>
    </xf>
    <xf numFmtId="0" fontId="48" fillId="0" borderId="0" xfId="0" applyFont="1" applyAlignment="1">
      <alignment horizontal="left" vertical="center"/>
    </xf>
    <xf numFmtId="0" fontId="13" fillId="5" borderId="0" xfId="0" applyFont="1" applyFill="1">
      <alignment vertical="center"/>
    </xf>
    <xf numFmtId="0" fontId="51" fillId="6" borderId="41" xfId="1" applyFont="1" applyFill="1" applyBorder="1">
      <alignment vertical="center"/>
    </xf>
    <xf numFmtId="0" fontId="51" fillId="6" borderId="76" xfId="1" applyFont="1" applyFill="1" applyBorder="1" applyAlignment="1">
      <alignment horizontal="center" vertical="center"/>
    </xf>
    <xf numFmtId="0" fontId="10" fillId="5" borderId="79" xfId="1" applyFont="1" applyFill="1" applyBorder="1" applyAlignment="1">
      <alignment horizontal="center" vertical="center"/>
    </xf>
    <xf numFmtId="0" fontId="10" fillId="5" borderId="80" xfId="1" applyFont="1" applyFill="1" applyBorder="1" applyAlignment="1">
      <alignment horizontal="center" vertical="center"/>
    </xf>
    <xf numFmtId="0" fontId="10" fillId="5" borderId="21" xfId="1" applyFont="1" applyFill="1" applyBorder="1" applyAlignment="1">
      <alignment horizontal="center" vertical="center"/>
    </xf>
    <xf numFmtId="0" fontId="10" fillId="5" borderId="7" xfId="1" applyFont="1" applyFill="1" applyBorder="1" applyAlignment="1">
      <alignment horizontal="center" vertical="center"/>
    </xf>
    <xf numFmtId="0" fontId="10" fillId="5" borderId="7" xfId="1" applyFont="1" applyFill="1" applyBorder="1">
      <alignment vertical="center"/>
    </xf>
    <xf numFmtId="0" fontId="52" fillId="10" borderId="14" xfId="1" applyFont="1" applyFill="1" applyBorder="1" applyAlignment="1" applyProtection="1">
      <alignment horizontal="left" vertical="center" shrinkToFit="1"/>
      <protection locked="0"/>
    </xf>
    <xf numFmtId="49" fontId="52" fillId="4" borderId="7" xfId="1" applyNumberFormat="1" applyFont="1" applyFill="1" applyBorder="1" applyAlignment="1" applyProtection="1">
      <alignment horizontal="left" vertical="center" shrinkToFit="1"/>
      <protection locked="0"/>
    </xf>
    <xf numFmtId="0" fontId="10" fillId="5" borderId="14" xfId="1" applyFont="1" applyFill="1" applyBorder="1" applyAlignment="1">
      <alignment horizontal="center" vertical="center"/>
    </xf>
    <xf numFmtId="0" fontId="53" fillId="3" borderId="64" xfId="1" applyFont="1" applyFill="1" applyBorder="1" applyAlignment="1">
      <alignment horizontal="center" vertical="center" shrinkToFit="1"/>
    </xf>
    <xf numFmtId="0" fontId="10" fillId="5" borderId="36" xfId="0" applyFont="1" applyFill="1" applyBorder="1">
      <alignment vertical="center"/>
    </xf>
    <xf numFmtId="0" fontId="10" fillId="5" borderId="15" xfId="0" applyFont="1" applyFill="1" applyBorder="1">
      <alignment vertical="center"/>
    </xf>
    <xf numFmtId="0" fontId="10" fillId="5" borderId="29" xfId="0" applyFont="1" applyFill="1" applyBorder="1" applyAlignment="1">
      <alignment horizontal="left" vertical="center"/>
    </xf>
    <xf numFmtId="0" fontId="10" fillId="0" borderId="0" xfId="0" applyFont="1" applyAlignment="1">
      <alignment horizontal="center" vertical="center"/>
    </xf>
    <xf numFmtId="0" fontId="0" fillId="5" borderId="0" xfId="0" applyFill="1">
      <alignment vertical="center"/>
    </xf>
    <xf numFmtId="0" fontId="6" fillId="0" borderId="0" xfId="1">
      <alignment vertical="center"/>
    </xf>
    <xf numFmtId="0" fontId="33" fillId="0" borderId="0" xfId="1" applyFont="1">
      <alignment vertical="center"/>
    </xf>
    <xf numFmtId="0" fontId="3" fillId="0" borderId="0" xfId="12">
      <alignment vertical="center"/>
    </xf>
    <xf numFmtId="0" fontId="23" fillId="0" borderId="0" xfId="12" applyFont="1" applyAlignment="1" applyProtection="1">
      <alignment horizontal="left" vertical="center"/>
      <protection hidden="1"/>
    </xf>
    <xf numFmtId="0" fontId="24" fillId="0" borderId="0" xfId="12" applyFont="1" applyProtection="1">
      <alignment vertical="center"/>
      <protection hidden="1"/>
    </xf>
    <xf numFmtId="0" fontId="22" fillId="0" borderId="0" xfId="12" applyFont="1">
      <alignment vertical="center"/>
    </xf>
    <xf numFmtId="0" fontId="11" fillId="0" borderId="36" xfId="12" applyFont="1" applyBorder="1">
      <alignment vertical="center"/>
    </xf>
    <xf numFmtId="0" fontId="57" fillId="0" borderId="0" xfId="12" applyFont="1">
      <alignment vertical="center"/>
    </xf>
    <xf numFmtId="0" fontId="11" fillId="16" borderId="0" xfId="12" applyFont="1" applyFill="1">
      <alignment vertical="center"/>
    </xf>
    <xf numFmtId="0" fontId="3" fillId="16" borderId="0" xfId="12" applyFill="1">
      <alignment vertical="center"/>
    </xf>
    <xf numFmtId="0" fontId="6" fillId="16" borderId="0" xfId="1" applyFill="1">
      <alignment vertical="center"/>
    </xf>
    <xf numFmtId="0" fontId="24" fillId="0" borderId="0" xfId="12" applyFont="1" applyAlignment="1" applyProtection="1">
      <alignment horizontal="center" vertical="center"/>
      <protection hidden="1"/>
    </xf>
    <xf numFmtId="0" fontId="56" fillId="0" borderId="0" xfId="12" applyFont="1">
      <alignment vertical="center"/>
    </xf>
    <xf numFmtId="0" fontId="33" fillId="16" borderId="0" xfId="1" applyFont="1" applyFill="1">
      <alignment vertical="center"/>
    </xf>
    <xf numFmtId="0" fontId="34" fillId="0" borderId="0" xfId="12" applyFont="1" applyAlignment="1">
      <alignment horizontal="center" vertical="center" shrinkToFit="1"/>
    </xf>
    <xf numFmtId="0" fontId="18" fillId="0" borderId="7" xfId="12" applyFont="1" applyBorder="1" applyAlignment="1" applyProtection="1">
      <alignment horizontal="center" vertical="center" shrinkToFit="1"/>
      <protection hidden="1"/>
    </xf>
    <xf numFmtId="49" fontId="18" fillId="0" borderId="7" xfId="12" applyNumberFormat="1" applyFont="1" applyBorder="1" applyAlignment="1" applyProtection="1">
      <alignment horizontal="center" vertical="center" shrinkToFit="1"/>
      <protection locked="0"/>
    </xf>
    <xf numFmtId="178" fontId="34" fillId="0" borderId="7" xfId="12" applyNumberFormat="1" applyFont="1" applyBorder="1" applyAlignment="1" applyProtection="1">
      <alignment horizontal="center" vertical="center" shrinkToFit="1"/>
      <protection locked="0"/>
    </xf>
    <xf numFmtId="0" fontId="34" fillId="0" borderId="7" xfId="12" applyFont="1" applyBorder="1" applyAlignment="1" applyProtection="1">
      <alignment horizontal="center" vertical="center" shrinkToFit="1"/>
      <protection locked="0"/>
    </xf>
    <xf numFmtId="0" fontId="21" fillId="0" borderId="0" xfId="12" applyFont="1">
      <alignment vertical="center"/>
    </xf>
    <xf numFmtId="0" fontId="28" fillId="0" borderId="0" xfId="12" applyFont="1" applyAlignment="1" applyProtection="1">
      <alignment vertical="top" shrinkToFit="1"/>
      <protection hidden="1"/>
    </xf>
    <xf numFmtId="0" fontId="28" fillId="0" borderId="0" xfId="12" applyFont="1" applyProtection="1">
      <alignment vertical="center"/>
      <protection hidden="1"/>
    </xf>
    <xf numFmtId="0" fontId="42" fillId="0" borderId="0" xfId="12" applyFont="1" applyProtection="1">
      <alignment vertical="center"/>
      <protection hidden="1"/>
    </xf>
    <xf numFmtId="0" fontId="22" fillId="16" borderId="0" xfId="12" applyFont="1" applyFill="1">
      <alignment vertical="center"/>
    </xf>
    <xf numFmtId="0" fontId="11" fillId="0" borderId="0" xfId="12" applyFont="1">
      <alignment vertical="center"/>
    </xf>
    <xf numFmtId="0" fontId="56" fillId="0" borderId="0" xfId="12" applyFont="1" applyAlignment="1">
      <alignment vertical="center" wrapText="1"/>
    </xf>
    <xf numFmtId="0" fontId="24" fillId="0" borderId="0" xfId="4" applyFont="1" applyAlignment="1">
      <alignment horizontal="right" vertical="center"/>
    </xf>
    <xf numFmtId="0" fontId="24" fillId="0" borderId="0" xfId="4" applyFont="1">
      <alignment vertical="center"/>
    </xf>
    <xf numFmtId="0" fontId="22" fillId="0" borderId="0" xfId="0" applyFont="1">
      <alignment vertical="center"/>
    </xf>
    <xf numFmtId="0" fontId="23" fillId="0" borderId="0" xfId="0" applyFont="1" applyAlignment="1">
      <alignment horizontal="left" vertical="center"/>
    </xf>
    <xf numFmtId="0" fontId="24" fillId="0" borderId="0" xfId="0" applyFont="1">
      <alignment vertical="center"/>
    </xf>
    <xf numFmtId="0" fontId="15" fillId="0" borderId="36" xfId="0" applyFont="1" applyBorder="1">
      <alignment vertical="center"/>
    </xf>
    <xf numFmtId="0" fontId="15" fillId="0" borderId="0" xfId="0" applyFont="1">
      <alignment vertical="center"/>
    </xf>
    <xf numFmtId="0" fontId="23" fillId="0" borderId="0" xfId="0" applyFont="1" applyAlignment="1"/>
    <xf numFmtId="0" fontId="15" fillId="5" borderId="0" xfId="0" applyFont="1" applyFill="1">
      <alignment vertical="center"/>
    </xf>
    <xf numFmtId="0" fontId="15" fillId="5" borderId="0" xfId="0" applyFont="1" applyFill="1" applyAlignment="1">
      <alignment vertical="center" shrinkToFit="1"/>
    </xf>
    <xf numFmtId="0" fontId="24" fillId="0" borderId="0" xfId="0" applyFont="1" applyAlignment="1">
      <alignment horizontal="right" vertical="center"/>
    </xf>
    <xf numFmtId="176" fontId="10" fillId="5" borderId="7" xfId="3" applyNumberFormat="1" applyFont="1" applyFill="1" applyBorder="1" applyAlignment="1" applyProtection="1">
      <alignment horizontal="right" vertical="center" shrinkToFit="1"/>
    </xf>
    <xf numFmtId="176" fontId="10" fillId="3" borderId="32" xfId="3" applyNumberFormat="1" applyFont="1" applyFill="1" applyBorder="1" applyAlignment="1" applyProtection="1">
      <alignment vertical="center" shrinkToFit="1"/>
    </xf>
    <xf numFmtId="0" fontId="15" fillId="5" borderId="17" xfId="0" applyFont="1" applyFill="1" applyBorder="1">
      <alignment vertical="center"/>
    </xf>
    <xf numFmtId="0" fontId="15" fillId="5" borderId="17" xfId="0" applyFont="1" applyFill="1" applyBorder="1" applyAlignment="1">
      <alignment vertical="center" shrinkToFit="1"/>
    </xf>
    <xf numFmtId="176" fontId="10" fillId="3" borderId="21" xfId="0" applyNumberFormat="1" applyFont="1" applyFill="1" applyBorder="1" applyAlignment="1">
      <alignment horizontal="right" vertical="center" shrinkToFit="1"/>
    </xf>
    <xf numFmtId="176" fontId="10" fillId="3" borderId="67" xfId="3" applyNumberFormat="1" applyFont="1" applyFill="1" applyBorder="1" applyAlignment="1" applyProtection="1">
      <alignment vertical="center" shrinkToFit="1"/>
    </xf>
    <xf numFmtId="177" fontId="0" fillId="5" borderId="0" xfId="0" applyNumberFormat="1" applyFill="1">
      <alignment vertical="center"/>
    </xf>
    <xf numFmtId="0" fontId="15" fillId="0" borderId="53" xfId="0" applyFont="1" applyBorder="1" applyAlignment="1">
      <alignment vertical="center" wrapText="1"/>
    </xf>
    <xf numFmtId="176" fontId="10" fillId="3" borderId="67" xfId="3" applyNumberFormat="1" applyFont="1" applyFill="1" applyBorder="1" applyAlignment="1" applyProtection="1">
      <alignment horizontal="center" vertical="center" shrinkToFit="1"/>
    </xf>
    <xf numFmtId="0" fontId="15" fillId="0" borderId="23" xfId="0" applyFont="1" applyBorder="1" applyAlignment="1">
      <alignment vertical="center" wrapText="1"/>
    </xf>
    <xf numFmtId="176" fontId="10" fillId="3" borderId="25" xfId="3" applyNumberFormat="1" applyFont="1" applyFill="1" applyBorder="1" applyAlignment="1" applyProtection="1">
      <alignment horizontal="center" vertical="center" shrinkToFit="1"/>
    </xf>
    <xf numFmtId="0" fontId="15" fillId="0" borderId="54" xfId="0" applyFont="1" applyBorder="1" applyAlignment="1">
      <alignment vertical="center" wrapText="1"/>
    </xf>
    <xf numFmtId="176" fontId="10" fillId="3" borderId="27" xfId="3" applyNumberFormat="1" applyFont="1" applyFill="1" applyBorder="1" applyAlignment="1" applyProtection="1">
      <alignment horizontal="center" vertical="center" shrinkToFit="1"/>
    </xf>
    <xf numFmtId="0" fontId="15" fillId="5" borderId="19" xfId="0" applyFont="1" applyFill="1" applyBorder="1">
      <alignment vertical="center"/>
    </xf>
    <xf numFmtId="0" fontId="15" fillId="5" borderId="19" xfId="0" applyFont="1" applyFill="1" applyBorder="1" applyAlignment="1">
      <alignment vertical="center" shrinkToFit="1"/>
    </xf>
    <xf numFmtId="0" fontId="15" fillId="5" borderId="11" xfId="0" applyFont="1" applyFill="1" applyBorder="1" applyAlignment="1">
      <alignment vertical="center" shrinkToFit="1"/>
    </xf>
    <xf numFmtId="177" fontId="0" fillId="5" borderId="19" xfId="0" applyNumberFormat="1" applyFill="1" applyBorder="1">
      <alignment vertical="center"/>
    </xf>
    <xf numFmtId="0" fontId="23" fillId="0" borderId="0" xfId="0" applyFont="1">
      <alignment vertical="center"/>
    </xf>
    <xf numFmtId="0" fontId="24" fillId="0" borderId="8" xfId="0" applyFont="1" applyBorder="1" applyAlignment="1">
      <alignment vertical="center" shrinkToFit="1"/>
    </xf>
    <xf numFmtId="0" fontId="24" fillId="0" borderId="36" xfId="0" applyFont="1" applyBorder="1" applyAlignment="1">
      <alignment horizontal="left" vertical="center" shrinkToFit="1"/>
    </xf>
    <xf numFmtId="0" fontId="24" fillId="0" borderId="10" xfId="0" applyFont="1" applyBorder="1">
      <alignment vertical="center"/>
    </xf>
    <xf numFmtId="0" fontId="24" fillId="0" borderId="0" xfId="0" applyFont="1" applyAlignment="1">
      <alignment horizontal="center" vertical="center"/>
    </xf>
    <xf numFmtId="176" fontId="0" fillId="0" borderId="0" xfId="3" applyNumberFormat="1" applyFont="1" applyAlignment="1" applyProtection="1">
      <alignment horizontal="right" vertical="center"/>
    </xf>
    <xf numFmtId="176" fontId="12" fillId="4" borderId="31" xfId="0" applyNumberFormat="1" applyFont="1" applyFill="1" applyBorder="1" applyAlignment="1" applyProtection="1">
      <alignment horizontal="right" vertical="center" shrinkToFit="1"/>
      <protection locked="0"/>
    </xf>
    <xf numFmtId="176" fontId="12" fillId="4" borderId="86" xfId="0" applyNumberFormat="1" applyFont="1" applyFill="1" applyBorder="1" applyAlignment="1" applyProtection="1">
      <alignment horizontal="right" vertical="center" shrinkToFit="1"/>
      <protection locked="0"/>
    </xf>
    <xf numFmtId="176" fontId="12" fillId="4" borderId="79" xfId="0" applyNumberFormat="1" applyFont="1" applyFill="1" applyBorder="1" applyAlignment="1" applyProtection="1">
      <alignment horizontal="right" vertical="center" shrinkToFit="1"/>
      <protection locked="0"/>
    </xf>
    <xf numFmtId="176" fontId="12" fillId="4" borderId="23" xfId="0" applyNumberFormat="1" applyFont="1" applyFill="1" applyBorder="1" applyAlignment="1" applyProtection="1">
      <alignment horizontal="right" vertical="center" shrinkToFit="1"/>
      <protection locked="0"/>
    </xf>
    <xf numFmtId="176" fontId="12" fillId="4" borderId="80" xfId="0" applyNumberFormat="1" applyFont="1" applyFill="1" applyBorder="1" applyAlignment="1" applyProtection="1">
      <alignment horizontal="right" vertical="center" shrinkToFit="1"/>
      <protection locked="0"/>
    </xf>
    <xf numFmtId="176" fontId="12" fillId="4" borderId="54" xfId="0" applyNumberFormat="1" applyFont="1" applyFill="1" applyBorder="1" applyAlignment="1" applyProtection="1">
      <alignment horizontal="right" vertical="center" shrinkToFit="1"/>
      <protection locked="0"/>
    </xf>
    <xf numFmtId="176" fontId="12" fillId="4" borderId="21" xfId="0" applyNumberFormat="1" applyFont="1" applyFill="1" applyBorder="1" applyAlignment="1" applyProtection="1">
      <alignment horizontal="right" vertical="center" shrinkToFit="1"/>
      <protection locked="0"/>
    </xf>
    <xf numFmtId="176" fontId="12" fillId="4" borderId="53" xfId="0" applyNumberFormat="1" applyFont="1" applyFill="1" applyBorder="1" applyAlignment="1" applyProtection="1">
      <alignment horizontal="right" vertical="center" shrinkToFit="1"/>
      <protection locked="0"/>
    </xf>
    <xf numFmtId="176" fontId="12" fillId="4" borderId="62" xfId="0" applyNumberFormat="1" applyFont="1" applyFill="1" applyBorder="1" applyAlignment="1" applyProtection="1">
      <alignment horizontal="right" vertical="center" shrinkToFit="1"/>
      <protection locked="0"/>
    </xf>
    <xf numFmtId="176" fontId="12" fillId="4" borderId="66" xfId="0" applyNumberFormat="1" applyFont="1" applyFill="1" applyBorder="1" applyAlignment="1" applyProtection="1">
      <alignment horizontal="right" vertical="center" shrinkToFit="1"/>
      <protection locked="0"/>
    </xf>
    <xf numFmtId="0" fontId="52" fillId="3" borderId="78" xfId="1" applyFont="1" applyFill="1" applyBorder="1" applyAlignment="1">
      <alignment horizontal="left" vertical="center" shrinkToFit="1"/>
    </xf>
    <xf numFmtId="0" fontId="52" fillId="3" borderId="7" xfId="1" applyFont="1" applyFill="1" applyBorder="1" applyAlignment="1">
      <alignment horizontal="left" vertical="center" shrinkToFit="1"/>
    </xf>
    <xf numFmtId="0" fontId="0" fillId="0" borderId="7" xfId="0" applyBorder="1" applyAlignment="1">
      <alignment horizontal="left" vertical="center"/>
    </xf>
    <xf numFmtId="0" fontId="0" fillId="0" borderId="0" xfId="4" applyFont="1" applyAlignment="1">
      <alignment horizontal="right" vertical="center"/>
    </xf>
    <xf numFmtId="49" fontId="0" fillId="4" borderId="1" xfId="4" applyNumberFormat="1" applyFont="1" applyFill="1" applyBorder="1" applyAlignment="1" applyProtection="1">
      <alignment vertical="center" shrinkToFit="1"/>
      <protection locked="0"/>
    </xf>
    <xf numFmtId="176" fontId="12" fillId="4" borderId="9" xfId="0" applyNumberFormat="1" applyFont="1" applyFill="1" applyBorder="1" applyAlignment="1" applyProtection="1">
      <alignment horizontal="right" vertical="center" shrinkToFit="1"/>
      <protection locked="0"/>
    </xf>
    <xf numFmtId="176" fontId="12" fillId="4" borderId="12" xfId="0" applyNumberFormat="1" applyFont="1" applyFill="1" applyBorder="1" applyAlignment="1" applyProtection="1">
      <alignment horizontal="right" vertical="center" shrinkToFit="1"/>
      <protection locked="0"/>
    </xf>
    <xf numFmtId="176" fontId="10" fillId="5" borderId="12" xfId="3" applyNumberFormat="1" applyFont="1" applyFill="1" applyBorder="1" applyAlignment="1" applyProtection="1">
      <alignment horizontal="right" vertical="center" shrinkToFit="1"/>
    </xf>
    <xf numFmtId="176" fontId="10" fillId="3" borderId="92" xfId="3" applyNumberFormat="1" applyFont="1" applyFill="1" applyBorder="1" applyAlignment="1" applyProtection="1">
      <alignment vertical="center" shrinkToFit="1"/>
    </xf>
    <xf numFmtId="176" fontId="10" fillId="3" borderId="93" xfId="3" applyNumberFormat="1" applyFont="1" applyFill="1" applyBorder="1" applyAlignment="1" applyProtection="1">
      <alignment vertical="center" shrinkToFit="1"/>
    </xf>
    <xf numFmtId="176" fontId="10" fillId="3" borderId="39" xfId="3" applyNumberFormat="1" applyFont="1" applyFill="1" applyBorder="1" applyAlignment="1" applyProtection="1">
      <alignment vertical="center" shrinkToFit="1"/>
    </xf>
    <xf numFmtId="14" fontId="34" fillId="0" borderId="0" xfId="4" applyNumberFormat="1" applyFont="1" applyAlignment="1">
      <alignment horizontal="center" vertical="center" shrinkToFit="1"/>
    </xf>
    <xf numFmtId="49" fontId="0" fillId="10" borderId="1" xfId="4" applyNumberFormat="1" applyFont="1" applyFill="1" applyBorder="1" applyAlignment="1" applyProtection="1">
      <alignment vertical="center" shrinkToFit="1"/>
      <protection locked="0"/>
    </xf>
    <xf numFmtId="0" fontId="0" fillId="0" borderId="0" xfId="0" applyAlignment="1">
      <alignment horizontal="left" vertical="center"/>
    </xf>
    <xf numFmtId="0" fontId="0" fillId="0" borderId="0" xfId="0" applyAlignment="1">
      <alignment horizontal="left" vertical="center" indent="1"/>
    </xf>
    <xf numFmtId="0" fontId="34" fillId="0" borderId="0" xfId="4" applyFont="1" applyAlignment="1">
      <alignment horizontal="left" vertical="center"/>
    </xf>
    <xf numFmtId="38" fontId="34" fillId="0" borderId="0" xfId="6" applyFont="1" applyFill="1" applyAlignment="1">
      <alignment vertical="center" shrinkToFit="1"/>
    </xf>
    <xf numFmtId="0" fontId="24" fillId="0" borderId="0" xfId="4" applyFont="1" applyAlignment="1">
      <alignment horizontal="left" vertical="center"/>
    </xf>
    <xf numFmtId="0" fontId="22" fillId="0" borderId="0" xfId="4" applyFont="1" applyAlignment="1">
      <alignment horizontal="left" vertical="center"/>
    </xf>
    <xf numFmtId="0" fontId="40" fillId="16" borderId="7" xfId="0" applyFont="1" applyFill="1" applyBorder="1" applyAlignment="1">
      <alignment vertical="center" shrinkToFit="1"/>
    </xf>
    <xf numFmtId="0" fontId="40" fillId="0" borderId="0" xfId="0" applyFont="1" applyAlignment="1">
      <alignment vertical="center" shrinkToFit="1"/>
    </xf>
    <xf numFmtId="0" fontId="40" fillId="16" borderId="53" xfId="0" applyFont="1" applyFill="1" applyBorder="1" applyAlignment="1">
      <alignment vertical="center" shrinkToFit="1"/>
    </xf>
    <xf numFmtId="0" fontId="40" fillId="16" borderId="23" xfId="0" applyFont="1" applyFill="1" applyBorder="1" applyAlignment="1">
      <alignment vertical="center" shrinkToFit="1"/>
    </xf>
    <xf numFmtId="0" fontId="40" fillId="16" borderId="54" xfId="0" applyFont="1" applyFill="1" applyBorder="1" applyAlignment="1">
      <alignment vertical="center" shrinkToFit="1"/>
    </xf>
    <xf numFmtId="0" fontId="40" fillId="16" borderId="7" xfId="0" applyFont="1" applyFill="1" applyBorder="1" applyAlignment="1">
      <alignment vertical="center" wrapText="1"/>
    </xf>
    <xf numFmtId="0" fontId="40" fillId="0" borderId="7" xfId="0" applyFont="1" applyBorder="1">
      <alignment vertical="center"/>
    </xf>
    <xf numFmtId="0" fontId="40" fillId="0" borderId="0" xfId="0" applyFont="1">
      <alignment vertical="center"/>
    </xf>
    <xf numFmtId="0" fontId="40" fillId="16" borderId="13" xfId="0" applyFont="1" applyFill="1" applyBorder="1" applyAlignment="1">
      <alignment vertical="center" shrinkToFit="1"/>
    </xf>
    <xf numFmtId="0" fontId="40" fillId="16" borderId="16" xfId="0" applyFont="1" applyFill="1" applyBorder="1">
      <alignment vertical="center"/>
    </xf>
    <xf numFmtId="0" fontId="15" fillId="0" borderId="0" xfId="1" applyFont="1">
      <alignment vertical="center"/>
    </xf>
    <xf numFmtId="0" fontId="60" fillId="0" borderId="0" xfId="9" applyFont="1" applyBorder="1" applyAlignment="1" applyProtection="1">
      <alignment horizontal="left" vertical="center" shrinkToFit="1"/>
      <protection locked="0"/>
    </xf>
    <xf numFmtId="0" fontId="56" fillId="0" borderId="36" xfId="12" applyFont="1" applyBorder="1" applyAlignment="1">
      <alignment vertical="center" wrapText="1"/>
    </xf>
    <xf numFmtId="0" fontId="59" fillId="0" borderId="36" xfId="12" applyFont="1" applyBorder="1">
      <alignment vertical="center"/>
    </xf>
    <xf numFmtId="0" fontId="56" fillId="0" borderId="36" xfId="12" applyFont="1" applyBorder="1">
      <alignment vertical="center"/>
    </xf>
    <xf numFmtId="0" fontId="56" fillId="0" borderId="36" xfId="12" applyFont="1" applyBorder="1" applyAlignment="1"/>
    <xf numFmtId="0" fontId="57" fillId="0" borderId="36" xfId="12" applyFont="1" applyBorder="1">
      <alignment vertical="center"/>
    </xf>
    <xf numFmtId="0" fontId="21" fillId="0" borderId="36" xfId="12" applyFont="1" applyBorder="1">
      <alignment vertical="center"/>
    </xf>
    <xf numFmtId="0" fontId="10" fillId="0" borderId="7" xfId="0" applyFont="1" applyBorder="1" applyAlignment="1">
      <alignment vertical="center" shrinkToFit="1"/>
    </xf>
    <xf numFmtId="0" fontId="0" fillId="0" borderId="7" xfId="0" applyBorder="1" applyAlignment="1">
      <alignment vertical="center" shrinkToFit="1"/>
    </xf>
    <xf numFmtId="0" fontId="48" fillId="0" borderId="0" xfId="0" applyFont="1">
      <alignment vertical="center"/>
    </xf>
    <xf numFmtId="0" fontId="10" fillId="5" borderId="55" xfId="1" applyFont="1" applyFill="1" applyBorder="1">
      <alignment vertical="center"/>
    </xf>
    <xf numFmtId="0" fontId="10" fillId="5" borderId="65" xfId="1" applyFont="1" applyFill="1" applyBorder="1">
      <alignment vertical="center"/>
    </xf>
    <xf numFmtId="0" fontId="10" fillId="5" borderId="28" xfId="0" applyFont="1" applyFill="1" applyBorder="1" applyAlignment="1">
      <alignment horizontal="left" vertical="center"/>
    </xf>
    <xf numFmtId="0" fontId="10" fillId="5" borderId="15" xfId="1" applyFont="1" applyFill="1" applyBorder="1">
      <alignment vertical="center"/>
    </xf>
    <xf numFmtId="0" fontId="10" fillId="5" borderId="17" xfId="0" applyFont="1" applyFill="1" applyBorder="1">
      <alignment vertical="center"/>
    </xf>
    <xf numFmtId="0" fontId="10" fillId="5" borderId="0" xfId="0" applyFont="1" applyFill="1" applyAlignment="1">
      <alignment horizontal="center" vertical="center"/>
    </xf>
    <xf numFmtId="0" fontId="10" fillId="6" borderId="40" xfId="0" applyFont="1" applyFill="1" applyBorder="1">
      <alignment vertical="center"/>
    </xf>
    <xf numFmtId="0" fontId="10" fillId="6" borderId="41" xfId="0" applyFont="1" applyFill="1" applyBorder="1">
      <alignment vertical="center"/>
    </xf>
    <xf numFmtId="0" fontId="10" fillId="6" borderId="42" xfId="0" applyFont="1" applyFill="1" applyBorder="1">
      <alignment vertical="center"/>
    </xf>
    <xf numFmtId="0" fontId="10" fillId="5" borderId="17" xfId="0" applyFont="1" applyFill="1" applyBorder="1" applyAlignment="1">
      <alignment horizontal="left" vertical="center"/>
    </xf>
    <xf numFmtId="0" fontId="10" fillId="5" borderId="19"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22" xfId="0" applyFont="1" applyFill="1" applyBorder="1" applyAlignment="1">
      <alignment horizontal="left" vertical="center" shrinkToFit="1"/>
    </xf>
    <xf numFmtId="0" fontId="52" fillId="5" borderId="13" xfId="1" applyFont="1" applyFill="1" applyBorder="1" applyAlignment="1">
      <alignment vertical="center" shrinkToFit="1"/>
    </xf>
    <xf numFmtId="0" fontId="52" fillId="5" borderId="15" xfId="1" applyFont="1" applyFill="1" applyBorder="1" applyAlignment="1">
      <alignment vertical="center" shrinkToFit="1"/>
    </xf>
    <xf numFmtId="0" fontId="10" fillId="5" borderId="96" xfId="1" applyFont="1" applyFill="1" applyBorder="1" applyAlignment="1">
      <alignment horizontal="center" vertical="center"/>
    </xf>
    <xf numFmtId="0" fontId="10" fillId="5" borderId="4" xfId="0" applyFont="1" applyFill="1" applyBorder="1">
      <alignment vertical="center"/>
    </xf>
    <xf numFmtId="0" fontId="34" fillId="4" borderId="7" xfId="0" applyFont="1" applyFill="1" applyBorder="1" applyAlignment="1" applyProtection="1">
      <alignment horizontal="center" vertical="center" shrinkToFit="1"/>
      <protection locked="0"/>
    </xf>
    <xf numFmtId="0" fontId="34" fillId="4" borderId="53" xfId="0" applyFont="1" applyFill="1" applyBorder="1" applyAlignment="1" applyProtection="1">
      <alignment horizontal="center" vertical="center" shrinkToFit="1"/>
      <protection locked="0"/>
    </xf>
    <xf numFmtId="0" fontId="34" fillId="4" borderId="23" xfId="0" applyFont="1" applyFill="1" applyBorder="1" applyAlignment="1" applyProtection="1">
      <alignment horizontal="center" vertical="center" shrinkToFit="1"/>
      <protection locked="0"/>
    </xf>
    <xf numFmtId="0" fontId="10" fillId="5" borderId="75" xfId="1" applyFont="1" applyFill="1" applyBorder="1" applyAlignment="1">
      <alignment horizontal="left" vertical="center"/>
    </xf>
    <xf numFmtId="0" fontId="10" fillId="5" borderId="34" xfId="0" applyFont="1" applyFill="1" applyBorder="1">
      <alignment vertical="center"/>
    </xf>
    <xf numFmtId="0" fontId="10" fillId="5" borderId="74" xfId="0" applyFont="1" applyFill="1" applyBorder="1">
      <alignment vertical="center"/>
    </xf>
    <xf numFmtId="0" fontId="10" fillId="5" borderId="31" xfId="1" applyFont="1" applyFill="1" applyBorder="1" applyAlignment="1">
      <alignment horizontal="center" vertical="center"/>
    </xf>
    <xf numFmtId="0" fontId="51" fillId="6" borderId="40" xfId="1" applyFont="1" applyFill="1" applyBorder="1">
      <alignment vertical="center"/>
    </xf>
    <xf numFmtId="0" fontId="52" fillId="5" borderId="97" xfId="1" applyFont="1" applyFill="1" applyBorder="1" applyAlignment="1">
      <alignment vertical="center" shrinkToFit="1"/>
    </xf>
    <xf numFmtId="0" fontId="52" fillId="5" borderId="36" xfId="1" applyFont="1" applyFill="1" applyBorder="1" applyAlignment="1">
      <alignment vertical="center" shrinkToFit="1"/>
    </xf>
    <xf numFmtId="0" fontId="10" fillId="5" borderId="75" xfId="0" applyFont="1" applyFill="1" applyBorder="1">
      <alignment vertical="center"/>
    </xf>
    <xf numFmtId="0" fontId="52" fillId="5" borderId="4" xfId="1" applyFont="1" applyFill="1" applyBorder="1" applyAlignment="1">
      <alignment vertical="center" shrinkToFit="1"/>
    </xf>
    <xf numFmtId="0" fontId="10" fillId="5" borderId="63" xfId="0" applyFont="1" applyFill="1" applyBorder="1">
      <alignment vertical="center"/>
    </xf>
    <xf numFmtId="0" fontId="13" fillId="5" borderId="15" xfId="0" applyFont="1" applyFill="1" applyBorder="1">
      <alignment vertical="center"/>
    </xf>
    <xf numFmtId="0" fontId="10" fillId="5" borderId="10" xfId="0" applyFont="1" applyFill="1" applyBorder="1">
      <alignment vertical="center"/>
    </xf>
    <xf numFmtId="0" fontId="10" fillId="5" borderId="13" xfId="0" applyFont="1" applyFill="1" applyBorder="1" applyAlignment="1">
      <alignment vertical="center" shrinkToFit="1"/>
    </xf>
    <xf numFmtId="0" fontId="10" fillId="5" borderId="65" xfId="0" applyFont="1" applyFill="1" applyBorder="1" applyAlignment="1">
      <alignment vertical="center" shrinkToFit="1"/>
    </xf>
    <xf numFmtId="0" fontId="10" fillId="5" borderId="3" xfId="1" applyFont="1" applyFill="1" applyBorder="1" applyAlignment="1">
      <alignment horizontal="center" vertical="center"/>
    </xf>
    <xf numFmtId="0" fontId="10" fillId="5" borderId="18" xfId="1" applyFont="1" applyFill="1" applyBorder="1" applyAlignment="1">
      <alignment horizontal="center" vertical="center"/>
    </xf>
    <xf numFmtId="0" fontId="0" fillId="5" borderId="36" xfId="0" applyFill="1" applyBorder="1">
      <alignment vertical="center"/>
    </xf>
    <xf numFmtId="181" fontId="34" fillId="4" borderId="8" xfId="2" applyNumberFormat="1" applyFont="1" applyFill="1" applyBorder="1" applyAlignment="1" applyProtection="1">
      <alignment horizontal="right" vertical="center" shrinkToFit="1"/>
      <protection locked="0"/>
    </xf>
    <xf numFmtId="181" fontId="34" fillId="4" borderId="22" xfId="2" applyNumberFormat="1" applyFont="1" applyFill="1" applyBorder="1" applyAlignment="1" applyProtection="1">
      <alignment horizontal="right" vertical="center" shrinkToFit="1"/>
      <protection locked="0"/>
    </xf>
    <xf numFmtId="181" fontId="34" fillId="4" borderId="24" xfId="2" applyNumberFormat="1" applyFont="1" applyFill="1" applyBorder="1" applyAlignment="1" applyProtection="1">
      <alignment horizontal="right" vertical="center" shrinkToFit="1"/>
      <protection locked="0"/>
    </xf>
    <xf numFmtId="181" fontId="34" fillId="4" borderId="13" xfId="2" applyNumberFormat="1" applyFont="1" applyFill="1" applyBorder="1" applyAlignment="1" applyProtection="1">
      <alignment horizontal="right" vertical="center" shrinkToFit="1"/>
      <protection locked="0"/>
    </xf>
    <xf numFmtId="182" fontId="34" fillId="4" borderId="22" xfId="2" applyNumberFormat="1" applyFont="1" applyFill="1" applyBorder="1" applyAlignment="1" applyProtection="1">
      <alignment horizontal="right" vertical="center" shrinkToFit="1"/>
      <protection locked="0"/>
    </xf>
    <xf numFmtId="182" fontId="34" fillId="4" borderId="83" xfId="2" applyNumberFormat="1" applyFont="1" applyFill="1" applyBorder="1" applyAlignment="1" applyProtection="1">
      <alignment horizontal="right" vertical="center" shrinkToFit="1"/>
      <protection locked="0"/>
    </xf>
    <xf numFmtId="182" fontId="34" fillId="4" borderId="24" xfId="2" applyNumberFormat="1" applyFont="1" applyFill="1" applyBorder="1" applyAlignment="1" applyProtection="1">
      <alignment vertical="center" shrinkToFit="1"/>
      <protection locked="0"/>
    </xf>
    <xf numFmtId="182" fontId="34" fillId="4" borderId="84" xfId="2" applyNumberFormat="1" applyFont="1" applyFill="1" applyBorder="1" applyAlignment="1" applyProtection="1">
      <alignment horizontal="right" vertical="center" shrinkToFit="1"/>
      <protection locked="0"/>
    </xf>
    <xf numFmtId="182" fontId="34" fillId="4" borderId="26" xfId="2" applyNumberFormat="1" applyFont="1" applyFill="1" applyBorder="1" applyAlignment="1" applyProtection="1">
      <alignment horizontal="right" vertical="center" shrinkToFit="1"/>
      <protection locked="0"/>
    </xf>
    <xf numFmtId="182" fontId="34" fillId="4" borderId="85" xfId="2" applyNumberFormat="1" applyFont="1" applyFill="1" applyBorder="1" applyAlignment="1" applyProtection="1">
      <alignment horizontal="right" vertical="center" shrinkToFit="1"/>
      <protection locked="0"/>
    </xf>
    <xf numFmtId="182" fontId="34" fillId="4" borderId="94" xfId="2" applyNumberFormat="1" applyFont="1" applyFill="1" applyBorder="1" applyAlignment="1" applyProtection="1">
      <alignment horizontal="right" vertical="center" shrinkToFit="1"/>
      <protection locked="0"/>
    </xf>
    <xf numFmtId="182" fontId="34" fillId="4" borderId="8" xfId="2" applyNumberFormat="1" applyFont="1" applyFill="1" applyBorder="1" applyAlignment="1" applyProtection="1">
      <alignment horizontal="right" vertical="center" shrinkToFit="1"/>
      <protection locked="0"/>
    </xf>
    <xf numFmtId="0" fontId="0" fillId="5" borderId="26" xfId="0" applyFill="1" applyBorder="1" applyAlignment="1">
      <alignment horizontal="left" vertical="center" shrinkToFit="1"/>
    </xf>
    <xf numFmtId="0" fontId="0" fillId="5" borderId="24" xfId="0" applyFill="1" applyBorder="1" applyAlignment="1">
      <alignment horizontal="left" vertical="center" shrinkToFit="1"/>
    </xf>
    <xf numFmtId="0" fontId="0" fillId="5" borderId="7" xfId="0" applyFill="1" applyBorder="1">
      <alignment vertical="center"/>
    </xf>
    <xf numFmtId="180" fontId="10" fillId="5" borderId="7" xfId="0" applyNumberFormat="1" applyFont="1" applyFill="1" applyBorder="1">
      <alignment vertical="center"/>
    </xf>
    <xf numFmtId="180" fontId="10" fillId="17" borderId="7" xfId="0" applyNumberFormat="1" applyFont="1" applyFill="1" applyBorder="1" applyAlignment="1">
      <alignment horizontal="right" vertical="center"/>
    </xf>
    <xf numFmtId="0" fontId="10" fillId="5" borderId="7" xfId="0" applyFont="1" applyFill="1" applyBorder="1">
      <alignment vertical="center"/>
    </xf>
    <xf numFmtId="0" fontId="10" fillId="17" borderId="7" xfId="0" applyFont="1" applyFill="1" applyBorder="1" applyAlignment="1">
      <alignment horizontal="right" vertical="center"/>
    </xf>
    <xf numFmtId="180" fontId="10" fillId="5" borderId="0" xfId="0" applyNumberFormat="1" applyFont="1" applyFill="1">
      <alignment vertical="center"/>
    </xf>
    <xf numFmtId="0" fontId="52" fillId="4" borderId="78" xfId="1" applyFont="1" applyFill="1" applyBorder="1" applyAlignment="1" applyProtection="1">
      <alignment horizontal="left" vertical="center" shrinkToFit="1"/>
      <protection locked="0"/>
    </xf>
    <xf numFmtId="0" fontId="52" fillId="4" borderId="7" xfId="1" applyFont="1" applyFill="1" applyBorder="1" applyAlignment="1" applyProtection="1">
      <alignment horizontal="left" vertical="center" shrinkToFit="1"/>
      <protection locked="0"/>
    </xf>
    <xf numFmtId="0" fontId="11" fillId="16" borderId="7" xfId="0" applyFont="1" applyFill="1" applyBorder="1" applyAlignment="1">
      <alignment vertical="center" wrapText="1"/>
    </xf>
    <xf numFmtId="0" fontId="11" fillId="18" borderId="7" xfId="0" applyFont="1" applyFill="1" applyBorder="1">
      <alignment vertical="center"/>
    </xf>
    <xf numFmtId="14" fontId="11" fillId="18" borderId="7" xfId="0" applyNumberFormat="1" applyFont="1" applyFill="1" applyBorder="1">
      <alignment vertical="center"/>
    </xf>
    <xf numFmtId="0" fontId="11" fillId="0" borderId="7" xfId="0" applyFont="1" applyBorder="1">
      <alignment vertical="center"/>
    </xf>
    <xf numFmtId="0" fontId="40" fillId="16" borderId="22" xfId="0" applyFont="1" applyFill="1" applyBorder="1" applyAlignment="1">
      <alignment vertical="center" shrinkToFit="1"/>
    </xf>
    <xf numFmtId="0" fontId="40" fillId="16" borderId="24" xfId="0" applyFont="1" applyFill="1" applyBorder="1" applyAlignment="1">
      <alignment vertical="center" shrinkToFit="1"/>
    </xf>
    <xf numFmtId="0" fontId="40" fillId="16" borderId="26" xfId="0" applyFont="1" applyFill="1" applyBorder="1" applyAlignment="1">
      <alignment vertical="center" shrinkToFit="1"/>
    </xf>
    <xf numFmtId="0" fontId="10" fillId="5" borderId="126" xfId="0" applyFont="1" applyFill="1" applyBorder="1" applyAlignment="1">
      <alignment horizontal="left" vertical="center"/>
    </xf>
    <xf numFmtId="0" fontId="34" fillId="4" borderId="119" xfId="0" applyFont="1" applyFill="1" applyBorder="1" applyAlignment="1" applyProtection="1">
      <alignment horizontal="center" vertical="center" shrinkToFit="1"/>
      <protection locked="0"/>
    </xf>
    <xf numFmtId="181" fontId="34" fillId="4" borderId="127" xfId="2" applyNumberFormat="1" applyFont="1" applyFill="1" applyBorder="1" applyAlignment="1" applyProtection="1">
      <alignment horizontal="right" vertical="center" shrinkToFit="1"/>
      <protection locked="0"/>
    </xf>
    <xf numFmtId="181" fontId="34" fillId="4" borderId="54" xfId="2" applyNumberFormat="1" applyFont="1" applyFill="1" applyBorder="1" applyAlignment="1" applyProtection="1">
      <alignment horizontal="right" vertical="center" shrinkToFit="1"/>
      <protection locked="0"/>
    </xf>
    <xf numFmtId="177" fontId="0" fillId="4" borderId="17" xfId="0" applyNumberFormat="1" applyFill="1" applyBorder="1">
      <alignment vertical="center"/>
    </xf>
    <xf numFmtId="177" fontId="0" fillId="4" borderId="0" xfId="0" applyNumberFormat="1" applyFill="1">
      <alignment vertical="center"/>
    </xf>
    <xf numFmtId="177" fontId="0" fillId="4" borderId="19" xfId="0" applyNumberFormat="1" applyFill="1" applyBorder="1">
      <alignment vertical="center"/>
    </xf>
    <xf numFmtId="0" fontId="40" fillId="16" borderId="83" xfId="0" applyFont="1" applyFill="1" applyBorder="1" applyAlignment="1">
      <alignment vertical="center" shrinkToFit="1"/>
    </xf>
    <xf numFmtId="0" fontId="40" fillId="16" borderId="84" xfId="0" applyFont="1" applyFill="1" applyBorder="1" applyAlignment="1">
      <alignment vertical="center" shrinkToFit="1"/>
    </xf>
    <xf numFmtId="0" fontId="40" fillId="16" borderId="85" xfId="0" applyFont="1" applyFill="1" applyBorder="1" applyAlignment="1">
      <alignment vertical="center" shrinkToFit="1"/>
    </xf>
    <xf numFmtId="0" fontId="0" fillId="5" borderId="53" xfId="0" applyFill="1" applyBorder="1" applyAlignment="1">
      <alignment horizontal="left" vertical="center"/>
    </xf>
    <xf numFmtId="0" fontId="0" fillId="5" borderId="12" xfId="0" applyFill="1" applyBorder="1" applyAlignment="1">
      <alignment horizontal="left" vertical="center"/>
    </xf>
    <xf numFmtId="0" fontId="0" fillId="5" borderId="6" xfId="0" applyFill="1" applyBorder="1" applyAlignment="1">
      <alignment horizontal="left" vertical="center"/>
    </xf>
    <xf numFmtId="0" fontId="10" fillId="5" borderId="102" xfId="0" applyFont="1" applyFill="1" applyBorder="1" applyAlignment="1">
      <alignment vertical="center" shrinkToFit="1"/>
    </xf>
    <xf numFmtId="182" fontId="54" fillId="3" borderId="103" xfId="2" applyNumberFormat="1" applyFont="1" applyFill="1" applyBorder="1" applyAlignment="1">
      <alignment horizontal="right" vertical="center" shrinkToFit="1"/>
    </xf>
    <xf numFmtId="182" fontId="54" fillId="3" borderId="104" xfId="2" applyNumberFormat="1" applyFont="1" applyFill="1" applyBorder="1" applyAlignment="1">
      <alignment horizontal="right" vertical="center" shrinkToFit="1"/>
    </xf>
    <xf numFmtId="182" fontId="54" fillId="3" borderId="105" xfId="2" applyNumberFormat="1" applyFont="1" applyFill="1" applyBorder="1" applyAlignment="1">
      <alignment horizontal="right" vertical="center" shrinkToFit="1"/>
    </xf>
    <xf numFmtId="182" fontId="54" fillId="3" borderId="93" xfId="2" applyNumberFormat="1" applyFont="1" applyFill="1" applyBorder="1" applyAlignment="1">
      <alignment horizontal="right" vertical="center" shrinkToFit="1"/>
    </xf>
    <xf numFmtId="0" fontId="34" fillId="4" borderId="12" xfId="0" applyFont="1" applyFill="1" applyBorder="1" applyAlignment="1" applyProtection="1">
      <alignment horizontal="center" vertical="center" shrinkToFit="1"/>
      <protection locked="0"/>
    </xf>
    <xf numFmtId="181" fontId="34" fillId="4" borderId="12" xfId="2" applyNumberFormat="1" applyFont="1" applyFill="1" applyBorder="1" applyAlignment="1" applyProtection="1">
      <alignment horizontal="right" vertical="center" shrinkToFit="1"/>
      <protection locked="0"/>
    </xf>
    <xf numFmtId="0" fontId="40" fillId="7" borderId="7" xfId="0" applyFont="1" applyFill="1" applyBorder="1" applyAlignment="1">
      <alignment vertical="center" shrinkToFit="1"/>
    </xf>
    <xf numFmtId="0" fontId="11" fillId="7" borderId="7" xfId="0" applyFont="1" applyFill="1" applyBorder="1">
      <alignment vertical="center"/>
    </xf>
    <xf numFmtId="14" fontId="11" fillId="0" borderId="7" xfId="0" applyNumberFormat="1" applyFont="1" applyBorder="1">
      <alignment vertical="center"/>
    </xf>
    <xf numFmtId="0" fontId="11" fillId="16" borderId="13" xfId="0" applyFont="1" applyFill="1" applyBorder="1">
      <alignment vertical="center"/>
    </xf>
    <xf numFmtId="0" fontId="11" fillId="16" borderId="16" xfId="0" applyFont="1" applyFill="1" applyBorder="1">
      <alignment vertical="center"/>
    </xf>
    <xf numFmtId="0" fontId="11" fillId="16" borderId="15" xfId="0" applyFont="1" applyFill="1" applyBorder="1">
      <alignment vertical="center"/>
    </xf>
    <xf numFmtId="0" fontId="11" fillId="7" borderId="98" xfId="1" applyFont="1" applyFill="1" applyBorder="1" applyAlignment="1">
      <alignment horizontal="left" vertical="center" shrinkToFit="1"/>
    </xf>
    <xf numFmtId="0" fontId="11" fillId="0" borderId="0" xfId="0" applyFont="1" applyAlignment="1">
      <alignment vertical="center" shrinkToFit="1"/>
    </xf>
    <xf numFmtId="0" fontId="11" fillId="16" borderId="15" xfId="0" applyFont="1" applyFill="1" applyBorder="1" applyAlignment="1">
      <alignment vertical="center" shrinkToFit="1"/>
    </xf>
    <xf numFmtId="0" fontId="11" fillId="16" borderId="55" xfId="0" applyFont="1" applyFill="1" applyBorder="1" applyAlignment="1">
      <alignment vertical="center" wrapText="1"/>
    </xf>
    <xf numFmtId="0" fontId="11" fillId="16" borderId="107" xfId="0" applyFont="1" applyFill="1" applyBorder="1">
      <alignment vertical="center"/>
    </xf>
    <xf numFmtId="0" fontId="11" fillId="16" borderId="55" xfId="0" applyFont="1" applyFill="1" applyBorder="1">
      <alignment vertical="center"/>
    </xf>
    <xf numFmtId="0" fontId="11" fillId="16" borderId="64" xfId="0" applyFont="1" applyFill="1" applyBorder="1" applyAlignment="1">
      <alignment vertical="center" wrapText="1"/>
    </xf>
    <xf numFmtId="0" fontId="11" fillId="16" borderId="107" xfId="0" applyFont="1" applyFill="1" applyBorder="1" applyAlignment="1">
      <alignment vertical="center" wrapText="1"/>
    </xf>
    <xf numFmtId="0" fontId="11" fillId="16" borderId="108" xfId="0" applyFont="1" applyFill="1" applyBorder="1" applyAlignment="1">
      <alignment vertical="center" shrinkToFit="1"/>
    </xf>
    <xf numFmtId="0" fontId="11" fillId="16" borderId="83" xfId="0" applyFont="1" applyFill="1" applyBorder="1" applyAlignment="1">
      <alignment vertical="center" shrinkToFit="1"/>
    </xf>
    <xf numFmtId="0" fontId="11" fillId="16" borderId="28" xfId="0" applyFont="1" applyFill="1" applyBorder="1" applyAlignment="1">
      <alignment vertical="center" shrinkToFit="1"/>
    </xf>
    <xf numFmtId="0" fontId="11" fillId="16" borderId="23" xfId="0" applyFont="1" applyFill="1" applyBorder="1" applyAlignment="1">
      <alignment vertical="center" shrinkToFit="1"/>
    </xf>
    <xf numFmtId="0" fontId="11" fillId="16" borderId="110" xfId="0" applyFont="1" applyFill="1" applyBorder="1" applyAlignment="1">
      <alignment vertical="center" shrinkToFit="1"/>
    </xf>
    <xf numFmtId="0" fontId="11" fillId="16" borderId="84" xfId="0" applyFont="1" applyFill="1" applyBorder="1" applyAlignment="1">
      <alignment vertical="center" shrinkToFit="1"/>
    </xf>
    <xf numFmtId="0" fontId="11" fillId="16" borderId="29" xfId="0" applyFont="1" applyFill="1" applyBorder="1" applyAlignment="1">
      <alignment vertical="center" shrinkToFit="1"/>
    </xf>
    <xf numFmtId="0" fontId="11" fillId="16" borderId="112" xfId="0" applyFont="1" applyFill="1" applyBorder="1" applyAlignment="1">
      <alignment vertical="center" shrinkToFit="1"/>
    </xf>
    <xf numFmtId="0" fontId="11" fillId="16" borderId="85" xfId="0" applyFont="1" applyFill="1" applyBorder="1" applyAlignment="1">
      <alignment vertical="center" shrinkToFit="1"/>
    </xf>
    <xf numFmtId="0" fontId="11" fillId="16" borderId="81" xfId="0" applyFont="1" applyFill="1" applyBorder="1" applyAlignment="1">
      <alignment vertical="center" shrinkToFit="1"/>
    </xf>
    <xf numFmtId="0" fontId="11" fillId="16" borderId="108" xfId="0" applyFont="1" applyFill="1" applyBorder="1" applyAlignment="1">
      <alignment horizontal="left" vertical="center" shrinkToFit="1"/>
    </xf>
    <xf numFmtId="0" fontId="11" fillId="16" borderId="110" xfId="0" applyFont="1" applyFill="1" applyBorder="1" applyAlignment="1">
      <alignment horizontal="left" vertical="center" shrinkToFit="1"/>
    </xf>
    <xf numFmtId="0" fontId="11" fillId="16" borderId="112" xfId="0" applyFont="1" applyFill="1" applyBorder="1" applyAlignment="1">
      <alignment horizontal="left" vertical="center" shrinkToFit="1"/>
    </xf>
    <xf numFmtId="0" fontId="11" fillId="16" borderId="55" xfId="0" applyFont="1" applyFill="1" applyBorder="1" applyAlignment="1">
      <alignment vertical="center" shrinkToFit="1"/>
    </xf>
    <xf numFmtId="0" fontId="11" fillId="16" borderId="65" xfId="0" applyFont="1" applyFill="1" applyBorder="1" applyAlignment="1">
      <alignment vertical="center" shrinkToFit="1"/>
    </xf>
    <xf numFmtId="0" fontId="11" fillId="16" borderId="132" xfId="0" applyFont="1" applyFill="1" applyBorder="1" applyAlignment="1">
      <alignment vertical="center" shrinkToFit="1"/>
    </xf>
    <xf numFmtId="0" fontId="11" fillId="16" borderId="134" xfId="0" applyFont="1" applyFill="1" applyBorder="1" applyAlignment="1">
      <alignment vertical="center" shrinkToFit="1"/>
    </xf>
    <xf numFmtId="0" fontId="11" fillId="16" borderId="0" xfId="0" applyFont="1" applyFill="1" applyAlignment="1">
      <alignment vertical="center" shrinkToFit="1"/>
    </xf>
    <xf numFmtId="0" fontId="11" fillId="16" borderId="129" xfId="0" applyFont="1" applyFill="1" applyBorder="1" applyAlignment="1">
      <alignment vertical="center" shrinkToFit="1"/>
    </xf>
    <xf numFmtId="0" fontId="11" fillId="16" borderId="135" xfId="0" applyFont="1" applyFill="1" applyBorder="1" applyAlignment="1">
      <alignment vertical="center" shrinkToFit="1"/>
    </xf>
    <xf numFmtId="0" fontId="11" fillId="16" borderId="142" xfId="0" applyFont="1" applyFill="1" applyBorder="1" applyAlignment="1">
      <alignment vertical="center" shrinkToFit="1"/>
    </xf>
    <xf numFmtId="0" fontId="11" fillId="16" borderId="54" xfId="0" applyFont="1" applyFill="1" applyBorder="1" applyAlignment="1">
      <alignment vertical="center" shrinkToFit="1"/>
    </xf>
    <xf numFmtId="0" fontId="11" fillId="16" borderId="128" xfId="0" applyFont="1" applyFill="1" applyBorder="1" applyAlignment="1">
      <alignment vertical="center" shrinkToFit="1"/>
    </xf>
    <xf numFmtId="0" fontId="45" fillId="0" borderId="0" xfId="9" applyFill="1" applyProtection="1">
      <alignment vertical="center"/>
      <protection locked="0"/>
    </xf>
    <xf numFmtId="0" fontId="0" fillId="5" borderId="98" xfId="1" applyFont="1" applyFill="1" applyBorder="1" applyAlignment="1">
      <alignment horizontal="left" vertical="center"/>
    </xf>
    <xf numFmtId="0" fontId="10" fillId="5" borderId="99" xfId="0" applyFont="1" applyFill="1" applyBorder="1">
      <alignment vertical="center"/>
    </xf>
    <xf numFmtId="0" fontId="11" fillId="16" borderId="36" xfId="1" applyFont="1" applyFill="1" applyBorder="1" applyAlignment="1">
      <alignment horizontal="left" vertical="center" shrinkToFit="1"/>
    </xf>
    <xf numFmtId="0" fontId="0" fillId="19" borderId="7" xfId="0" applyFill="1" applyBorder="1" applyAlignment="1">
      <alignment horizontal="center" vertical="center"/>
    </xf>
    <xf numFmtId="0" fontId="0" fillId="19" borderId="7" xfId="0" applyFill="1" applyBorder="1" applyAlignment="1">
      <alignment horizontal="center" vertical="center" wrapText="1"/>
    </xf>
    <xf numFmtId="0" fontId="15" fillId="19" borderId="12" xfId="0" applyFont="1" applyFill="1" applyBorder="1" applyAlignment="1">
      <alignment horizontal="left" vertical="center" wrapText="1"/>
    </xf>
    <xf numFmtId="0" fontId="15" fillId="19" borderId="35" xfId="0" applyFont="1" applyFill="1" applyBorder="1" applyAlignment="1">
      <alignment horizontal="left" vertical="center" wrapText="1"/>
    </xf>
    <xf numFmtId="0" fontId="15" fillId="19" borderId="14" xfId="0" applyFont="1" applyFill="1" applyBorder="1" applyAlignment="1">
      <alignment horizontal="left" vertical="center" wrapText="1"/>
    </xf>
    <xf numFmtId="0" fontId="15" fillId="19" borderId="7" xfId="0" applyFont="1" applyFill="1" applyBorder="1" applyAlignment="1">
      <alignment horizontal="left" vertical="center" wrapText="1"/>
    </xf>
    <xf numFmtId="0" fontId="0" fillId="3" borderId="7" xfId="0" applyFill="1" applyBorder="1">
      <alignment vertical="center"/>
    </xf>
    <xf numFmtId="0" fontId="11" fillId="3" borderId="7" xfId="0" applyFont="1" applyFill="1" applyBorder="1">
      <alignment vertical="center"/>
    </xf>
    <xf numFmtId="0" fontId="40" fillId="16" borderId="35" xfId="0" applyFont="1" applyFill="1" applyBorder="1" applyAlignment="1">
      <alignment vertical="center" shrinkToFit="1"/>
    </xf>
    <xf numFmtId="0" fontId="40" fillId="16" borderId="36" xfId="0" applyFont="1" applyFill="1" applyBorder="1" applyAlignment="1">
      <alignment vertical="center" shrinkToFit="1"/>
    </xf>
    <xf numFmtId="0" fontId="64" fillId="5" borderId="36" xfId="1" applyFont="1" applyFill="1" applyBorder="1">
      <alignment vertical="center"/>
    </xf>
    <xf numFmtId="0" fontId="40" fillId="16" borderId="86" xfId="0" applyFont="1" applyFill="1" applyBorder="1" applyAlignment="1">
      <alignment vertical="center" shrinkToFit="1"/>
    </xf>
    <xf numFmtId="0" fontId="11" fillId="16" borderId="136" xfId="0" applyFont="1" applyFill="1" applyBorder="1" applyAlignment="1">
      <alignment vertical="center" shrinkToFit="1"/>
    </xf>
    <xf numFmtId="0" fontId="11" fillId="16" borderId="140" xfId="0" applyFont="1" applyFill="1" applyBorder="1" applyAlignment="1">
      <alignment vertical="center" shrinkToFit="1"/>
    </xf>
    <xf numFmtId="0" fontId="11" fillId="16" borderId="143" xfId="0" applyFont="1" applyFill="1" applyBorder="1" applyAlignment="1">
      <alignment vertical="center" shrinkToFit="1"/>
    </xf>
    <xf numFmtId="0" fontId="11" fillId="16" borderId="144" xfId="0" applyFont="1" applyFill="1" applyBorder="1" applyAlignment="1">
      <alignment vertical="center" shrinkToFit="1"/>
    </xf>
    <xf numFmtId="0" fontId="11" fillId="16" borderId="146" xfId="0" applyFont="1" applyFill="1" applyBorder="1" applyAlignment="1">
      <alignment vertical="center" shrinkToFit="1"/>
    </xf>
    <xf numFmtId="176" fontId="12" fillId="4" borderId="77" xfId="0" applyNumberFormat="1" applyFont="1" applyFill="1" applyBorder="1" applyAlignment="1" applyProtection="1">
      <alignment horizontal="right" vertical="center" shrinkToFit="1"/>
      <protection locked="0"/>
    </xf>
    <xf numFmtId="176" fontId="12" fillId="4" borderId="78" xfId="0" applyNumberFormat="1" applyFont="1" applyFill="1" applyBorder="1" applyAlignment="1" applyProtection="1">
      <alignment horizontal="right" vertical="center" shrinkToFit="1"/>
      <protection locked="0"/>
    </xf>
    <xf numFmtId="38" fontId="15" fillId="5" borderId="0" xfId="2" applyFont="1" applyFill="1" applyAlignment="1">
      <alignment vertical="center" shrinkToFit="1"/>
    </xf>
    <xf numFmtId="38" fontId="15" fillId="5" borderId="0" xfId="2" applyFont="1" applyFill="1">
      <alignment vertical="center"/>
    </xf>
    <xf numFmtId="38" fontId="15" fillId="17" borderId="8" xfId="2" applyFont="1" applyFill="1" applyBorder="1" applyAlignment="1">
      <alignment vertical="center" shrinkToFit="1"/>
    </xf>
    <xf numFmtId="38" fontId="15" fillId="17" borderId="9" xfId="2" applyFont="1" applyFill="1" applyBorder="1" applyAlignment="1">
      <alignment vertical="center" shrinkToFit="1"/>
    </xf>
    <xf numFmtId="38" fontId="15" fillId="17" borderId="36" xfId="2" applyFont="1" applyFill="1" applyBorder="1" applyAlignment="1">
      <alignment vertical="center" shrinkToFit="1"/>
    </xf>
    <xf numFmtId="38" fontId="15" fillId="17" borderId="18" xfId="2" applyFont="1" applyFill="1" applyBorder="1" applyAlignment="1">
      <alignment vertical="center" shrinkToFit="1"/>
    </xf>
    <xf numFmtId="38" fontId="15" fillId="5" borderId="36" xfId="2" applyFont="1" applyFill="1" applyBorder="1" applyAlignment="1">
      <alignment vertical="center" shrinkToFit="1"/>
    </xf>
    <xf numFmtId="38" fontId="15" fillId="5" borderId="18" xfId="2" applyFont="1" applyFill="1" applyBorder="1" applyAlignment="1">
      <alignment vertical="center" shrinkToFit="1"/>
    </xf>
    <xf numFmtId="38" fontId="15" fillId="5" borderId="10" xfId="2" applyFont="1" applyFill="1" applyBorder="1" applyAlignment="1">
      <alignment vertical="center" shrinkToFit="1"/>
    </xf>
    <xf numFmtId="38" fontId="15" fillId="5" borderId="11" xfId="2" applyFont="1" applyFill="1" applyBorder="1" applyAlignment="1">
      <alignment vertical="center" shrinkToFit="1"/>
    </xf>
    <xf numFmtId="0" fontId="11" fillId="18" borderId="108" xfId="0" applyFont="1" applyFill="1" applyBorder="1" applyAlignment="1">
      <alignment vertical="center" shrinkToFit="1"/>
    </xf>
    <xf numFmtId="0" fontId="11" fillId="18" borderId="109" xfId="0" applyFont="1" applyFill="1" applyBorder="1" applyAlignment="1">
      <alignment vertical="center" shrinkToFit="1"/>
    </xf>
    <xf numFmtId="6" fontId="11" fillId="18" borderId="108" xfId="3" applyFont="1" applyFill="1" applyBorder="1" applyAlignment="1">
      <alignment vertical="center" shrinkToFit="1"/>
    </xf>
    <xf numFmtId="6" fontId="11" fillId="18" borderId="115" xfId="3" applyFont="1" applyFill="1" applyBorder="1" applyAlignment="1">
      <alignment vertical="center" shrinkToFit="1"/>
    </xf>
    <xf numFmtId="6" fontId="11" fillId="18" borderId="109" xfId="3" applyFont="1" applyFill="1" applyBorder="1" applyAlignment="1">
      <alignment vertical="center" shrinkToFit="1"/>
    </xf>
    <xf numFmtId="0" fontId="11" fillId="18" borderId="110" xfId="0" applyFont="1" applyFill="1" applyBorder="1" applyAlignment="1">
      <alignment vertical="center" shrinkToFit="1"/>
    </xf>
    <xf numFmtId="0" fontId="11" fillId="18" borderId="111" xfId="0" applyFont="1" applyFill="1" applyBorder="1" applyAlignment="1">
      <alignment vertical="center" shrinkToFit="1"/>
    </xf>
    <xf numFmtId="0" fontId="11" fillId="0" borderId="110" xfId="0" applyFont="1" applyBorder="1" applyAlignment="1">
      <alignment vertical="center" shrinkToFit="1"/>
    </xf>
    <xf numFmtId="0" fontId="11" fillId="0" borderId="116" xfId="0" applyFont="1" applyBorder="1" applyAlignment="1">
      <alignment vertical="center" shrinkToFit="1"/>
    </xf>
    <xf numFmtId="0" fontId="11" fillId="0" borderId="111" xfId="0" applyFont="1" applyBorder="1" applyAlignment="1">
      <alignment vertical="center" shrinkToFit="1"/>
    </xf>
    <xf numFmtId="0" fontId="11" fillId="18" borderId="112" xfId="0" applyFont="1" applyFill="1" applyBorder="1" applyAlignment="1">
      <alignment vertical="center" shrinkToFit="1"/>
    </xf>
    <xf numFmtId="0" fontId="11" fillId="18" borderId="113" xfId="0" applyFont="1" applyFill="1" applyBorder="1" applyAlignment="1">
      <alignment vertical="center" shrinkToFit="1"/>
    </xf>
    <xf numFmtId="0" fontId="11" fillId="0" borderId="112" xfId="0" applyFont="1" applyBorder="1" applyAlignment="1">
      <alignment vertical="center" shrinkToFit="1"/>
    </xf>
    <xf numFmtId="0" fontId="11" fillId="0" borderId="117" xfId="0" applyFont="1" applyBorder="1" applyAlignment="1">
      <alignment vertical="center" shrinkToFit="1"/>
    </xf>
    <xf numFmtId="0" fontId="11" fillId="0" borderId="113" xfId="0" applyFont="1" applyBorder="1" applyAlignment="1">
      <alignment vertical="center" shrinkToFit="1"/>
    </xf>
    <xf numFmtId="6" fontId="11" fillId="9" borderId="110" xfId="3" applyFont="1" applyFill="1" applyBorder="1" applyAlignment="1">
      <alignment vertical="center" shrinkToFit="1"/>
    </xf>
    <xf numFmtId="6" fontId="11" fillId="9" borderId="116" xfId="3" applyFont="1" applyFill="1" applyBorder="1" applyAlignment="1">
      <alignment vertical="center" shrinkToFit="1"/>
    </xf>
    <xf numFmtId="6" fontId="11" fillId="0" borderId="111" xfId="3" applyFont="1" applyFill="1" applyBorder="1" applyAlignment="1">
      <alignment vertical="center" shrinkToFit="1"/>
    </xf>
    <xf numFmtId="6" fontId="11" fillId="9" borderId="112" xfId="3" applyFont="1" applyFill="1" applyBorder="1" applyAlignment="1">
      <alignment vertical="center" shrinkToFit="1"/>
    </xf>
    <xf numFmtId="6" fontId="11" fillId="9" borderId="117" xfId="3" applyFont="1" applyFill="1" applyBorder="1" applyAlignment="1">
      <alignment vertical="center" shrinkToFit="1"/>
    </xf>
    <xf numFmtId="6" fontId="11" fillId="0" borderId="113" xfId="3" applyFont="1" applyFill="1" applyBorder="1" applyAlignment="1">
      <alignment vertical="center" shrinkToFit="1"/>
    </xf>
    <xf numFmtId="0" fontId="11" fillId="18" borderId="55" xfId="0" applyFont="1" applyFill="1" applyBorder="1" applyAlignment="1">
      <alignment vertical="center" shrinkToFit="1"/>
    </xf>
    <xf numFmtId="0" fontId="11" fillId="18" borderId="107" xfId="0" applyFont="1" applyFill="1" applyBorder="1" applyAlignment="1">
      <alignment vertical="center" shrinkToFit="1"/>
    </xf>
    <xf numFmtId="6" fontId="11" fillId="18" borderId="55" xfId="3" applyFont="1" applyFill="1" applyBorder="1" applyAlignment="1">
      <alignment vertical="center" shrinkToFit="1"/>
    </xf>
    <xf numFmtId="6" fontId="11" fillId="18" borderId="64" xfId="3" applyFont="1" applyFill="1" applyBorder="1" applyAlignment="1">
      <alignment vertical="center" shrinkToFit="1"/>
    </xf>
    <xf numFmtId="6" fontId="11" fillId="18" borderId="107" xfId="3" applyFont="1" applyFill="1" applyBorder="1" applyAlignment="1">
      <alignment vertical="center" shrinkToFit="1"/>
    </xf>
    <xf numFmtId="0" fontId="11" fillId="18" borderId="118" xfId="0" applyFont="1" applyFill="1" applyBorder="1" applyAlignment="1">
      <alignment vertical="center" shrinkToFit="1"/>
    </xf>
    <xf numFmtId="0" fontId="11" fillId="18" borderId="123" xfId="0" applyFont="1" applyFill="1" applyBorder="1" applyAlignment="1">
      <alignment vertical="center" shrinkToFit="1"/>
    </xf>
    <xf numFmtId="6" fontId="11" fillId="18" borderId="118" xfId="3" applyFont="1" applyFill="1" applyBorder="1" applyAlignment="1">
      <alignment vertical="center" shrinkToFit="1"/>
    </xf>
    <xf numFmtId="6" fontId="11" fillId="18" borderId="133" xfId="3" applyFont="1" applyFill="1" applyBorder="1" applyAlignment="1">
      <alignment vertical="center" shrinkToFit="1"/>
    </xf>
    <xf numFmtId="6" fontId="11" fillId="18" borderId="123" xfId="3" applyFont="1" applyFill="1" applyBorder="1" applyAlignment="1">
      <alignment vertical="center" shrinkToFit="1"/>
    </xf>
    <xf numFmtId="0" fontId="11" fillId="18" borderId="136" xfId="0" applyFont="1" applyFill="1" applyBorder="1" applyAlignment="1">
      <alignment vertical="center" shrinkToFit="1"/>
    </xf>
    <xf numFmtId="0" fontId="11" fillId="18" borderId="131" xfId="0" applyFont="1" applyFill="1" applyBorder="1" applyAlignment="1">
      <alignment vertical="center" shrinkToFit="1"/>
    </xf>
    <xf numFmtId="6" fontId="11" fillId="18" borderId="136" xfId="3" applyFont="1" applyFill="1" applyBorder="1" applyAlignment="1">
      <alignment vertical="center" shrinkToFit="1"/>
    </xf>
    <xf numFmtId="6" fontId="11" fillId="18" borderId="130" xfId="3" applyFont="1" applyFill="1" applyBorder="1" applyAlignment="1">
      <alignment vertical="center" shrinkToFit="1"/>
    </xf>
    <xf numFmtId="6" fontId="11" fillId="18" borderId="131" xfId="3" applyFont="1" applyFill="1" applyBorder="1" applyAlignment="1">
      <alignment vertical="center" shrinkToFit="1"/>
    </xf>
    <xf numFmtId="0" fontId="11" fillId="18" borderId="145" xfId="0" applyFont="1" applyFill="1" applyBorder="1" applyAlignment="1">
      <alignment vertical="center" shrinkToFit="1"/>
    </xf>
    <xf numFmtId="0" fontId="11" fillId="0" borderId="141" xfId="0" applyFont="1" applyBorder="1" applyAlignment="1">
      <alignment vertical="center" shrinkToFit="1"/>
    </xf>
    <xf numFmtId="0" fontId="11" fillId="0" borderId="145" xfId="0" applyFont="1" applyBorder="1" applyAlignment="1">
      <alignment vertical="center" shrinkToFit="1"/>
    </xf>
    <xf numFmtId="0" fontId="11" fillId="0" borderId="147" xfId="0" applyFont="1" applyBorder="1" applyAlignment="1">
      <alignment vertical="center" shrinkToFit="1"/>
    </xf>
    <xf numFmtId="0" fontId="11" fillId="0" borderId="108" xfId="0" applyFont="1" applyBorder="1" applyAlignment="1">
      <alignment vertical="center" shrinkToFit="1"/>
    </xf>
    <xf numFmtId="185" fontId="34" fillId="4" borderId="137" xfId="2" applyNumberFormat="1" applyFont="1" applyFill="1" applyBorder="1" applyAlignment="1" applyProtection="1">
      <alignment horizontal="right" vertical="center" shrinkToFit="1"/>
      <protection locked="0"/>
    </xf>
    <xf numFmtId="0" fontId="52" fillId="5" borderId="0" xfId="1" applyFont="1" applyFill="1" applyAlignment="1">
      <alignment vertical="center" shrinkToFit="1"/>
    </xf>
    <xf numFmtId="0" fontId="0" fillId="5" borderId="0" xfId="1" applyFont="1" applyFill="1" applyAlignment="1">
      <alignment horizontal="left" vertical="center"/>
    </xf>
    <xf numFmtId="0" fontId="10" fillId="5" borderId="0" xfId="0" applyFont="1" applyFill="1" applyAlignment="1">
      <alignment horizontal="left" vertical="center"/>
    </xf>
    <xf numFmtId="0" fontId="24" fillId="0" borderId="0" xfId="12" applyFont="1" applyAlignment="1" applyProtection="1">
      <alignment horizontal="right" vertical="center"/>
      <protection hidden="1"/>
    </xf>
    <xf numFmtId="0" fontId="34" fillId="0" borderId="0" xfId="12" applyFont="1" applyProtection="1">
      <alignment vertical="center"/>
      <protection hidden="1"/>
    </xf>
    <xf numFmtId="0" fontId="15" fillId="5" borderId="36" xfId="0" applyFont="1" applyFill="1" applyBorder="1">
      <alignment vertical="center"/>
    </xf>
    <xf numFmtId="0" fontId="15" fillId="5" borderId="8" xfId="0" applyFont="1" applyFill="1" applyBorder="1" applyAlignment="1">
      <alignment vertical="center" shrinkToFit="1"/>
    </xf>
    <xf numFmtId="0" fontId="15" fillId="5" borderId="36" xfId="0" applyFont="1" applyFill="1" applyBorder="1" applyAlignment="1">
      <alignment vertical="center" shrinkToFit="1"/>
    </xf>
    <xf numFmtId="0" fontId="15" fillId="5" borderId="10" xfId="0" applyFont="1" applyFill="1" applyBorder="1" applyAlignment="1">
      <alignment vertical="center" shrinkToFit="1"/>
    </xf>
    <xf numFmtId="176" fontId="10" fillId="3" borderId="4" xfId="3" applyNumberFormat="1" applyFont="1" applyFill="1" applyBorder="1" applyAlignment="1" applyProtection="1">
      <alignment vertical="center" shrinkToFit="1"/>
    </xf>
    <xf numFmtId="176" fontId="10" fillId="3" borderId="148" xfId="3" applyNumberFormat="1" applyFont="1" applyFill="1" applyBorder="1" applyAlignment="1" applyProtection="1">
      <alignment vertical="center" shrinkToFit="1"/>
    </xf>
    <xf numFmtId="0" fontId="65" fillId="0" borderId="0" xfId="0" applyFont="1">
      <alignment vertical="center"/>
    </xf>
    <xf numFmtId="0" fontId="54" fillId="5" borderId="140" xfId="0" applyFont="1" applyFill="1" applyBorder="1">
      <alignment vertical="center"/>
    </xf>
    <xf numFmtId="0" fontId="54" fillId="5" borderId="141" xfId="0" applyFont="1" applyFill="1" applyBorder="1" applyAlignment="1">
      <alignment horizontal="left" vertical="center"/>
    </xf>
    <xf numFmtId="0" fontId="54" fillId="5" borderId="138" xfId="0" applyFont="1" applyFill="1" applyBorder="1" applyAlignment="1">
      <alignment horizontal="left" vertical="center"/>
    </xf>
    <xf numFmtId="0" fontId="0" fillId="5" borderId="7" xfId="17" applyFont="1" applyFill="1" applyBorder="1" applyAlignment="1">
      <alignment vertical="center" wrapText="1"/>
    </xf>
    <xf numFmtId="0" fontId="0" fillId="0" borderId="7" xfId="0" applyBorder="1">
      <alignment vertical="center"/>
    </xf>
    <xf numFmtId="0" fontId="0" fillId="0" borderId="7" xfId="17" applyFont="1" applyBorder="1" applyAlignment="1">
      <alignment vertical="center" wrapText="1"/>
    </xf>
    <xf numFmtId="0" fontId="0" fillId="0" borderId="0" xfId="17" applyFont="1">
      <alignment vertical="center"/>
    </xf>
    <xf numFmtId="0" fontId="0" fillId="0" borderId="0" xfId="17" quotePrefix="1" applyFont="1" applyAlignment="1">
      <alignment vertical="center" wrapText="1"/>
    </xf>
    <xf numFmtId="0" fontId="66" fillId="0" borderId="7" xfId="0" applyFont="1" applyBorder="1">
      <alignment vertical="center"/>
    </xf>
    <xf numFmtId="0" fontId="0" fillId="0" borderId="7" xfId="0" applyBorder="1" applyAlignment="1">
      <alignment vertical="center" wrapText="1"/>
    </xf>
    <xf numFmtId="0" fontId="0" fillId="0" borderId="7" xfId="0" quotePrefix="1" applyBorder="1">
      <alignment vertical="center"/>
    </xf>
    <xf numFmtId="0" fontId="42" fillId="0" borderId="0" xfId="0" applyFont="1" applyAlignment="1">
      <alignment vertical="top"/>
    </xf>
    <xf numFmtId="0" fontId="28" fillId="0" borderId="0" xfId="0" applyFont="1" applyAlignment="1">
      <alignment vertical="top"/>
    </xf>
    <xf numFmtId="176" fontId="10" fillId="5" borderId="53" xfId="3" applyNumberFormat="1" applyFont="1" applyFill="1" applyBorder="1" applyAlignment="1" applyProtection="1">
      <alignment horizontal="right" vertical="center" shrinkToFit="1"/>
    </xf>
    <xf numFmtId="176" fontId="10" fillId="5" borderId="23" xfId="3" applyNumberFormat="1" applyFont="1" applyFill="1" applyBorder="1" applyAlignment="1" applyProtection="1">
      <alignment horizontal="right" vertical="center" shrinkToFit="1"/>
    </xf>
    <xf numFmtId="176" fontId="10" fillId="5" borderId="54" xfId="3" applyNumberFormat="1" applyFont="1" applyFill="1" applyBorder="1" applyAlignment="1" applyProtection="1">
      <alignment horizontal="right" vertical="center" shrinkToFit="1"/>
    </xf>
    <xf numFmtId="176" fontId="10" fillId="5" borderId="14" xfId="3" applyNumberFormat="1" applyFont="1" applyFill="1" applyBorder="1" applyAlignment="1" applyProtection="1">
      <alignment horizontal="right" vertical="center" shrinkToFit="1"/>
    </xf>
    <xf numFmtId="176" fontId="10" fillId="5" borderId="70" xfId="3" applyNumberFormat="1" applyFont="1" applyFill="1" applyBorder="1" applyAlignment="1" applyProtection="1">
      <alignment horizontal="right" vertical="center" shrinkToFit="1"/>
    </xf>
    <xf numFmtId="176" fontId="10" fillId="5" borderId="66" xfId="3" applyNumberFormat="1" applyFont="1" applyFill="1" applyBorder="1" applyAlignment="1" applyProtection="1">
      <alignment horizontal="right" vertical="center" shrinkToFit="1"/>
    </xf>
    <xf numFmtId="186" fontId="12" fillId="4" borderId="7" xfId="0" applyNumberFormat="1" applyFont="1" applyFill="1" applyBorder="1" applyAlignment="1" applyProtection="1">
      <alignment horizontal="right" vertical="center" shrinkToFit="1"/>
      <protection locked="0"/>
    </xf>
    <xf numFmtId="186" fontId="12" fillId="4" borderId="12" xfId="0" applyNumberFormat="1" applyFont="1" applyFill="1" applyBorder="1" applyAlignment="1" applyProtection="1">
      <alignment horizontal="right" vertical="center" shrinkToFit="1"/>
      <protection locked="0"/>
    </xf>
    <xf numFmtId="186" fontId="12" fillId="4" borderId="66" xfId="0" applyNumberFormat="1" applyFont="1" applyFill="1" applyBorder="1" applyAlignment="1" applyProtection="1">
      <alignment horizontal="right" vertical="center" shrinkToFit="1"/>
      <protection locked="0"/>
    </xf>
    <xf numFmtId="0" fontId="54" fillId="5" borderId="54" xfId="0" quotePrefix="1" applyFont="1" applyFill="1" applyBorder="1" applyAlignment="1">
      <alignment horizontal="left" vertical="center" shrinkToFit="1"/>
    </xf>
    <xf numFmtId="0" fontId="15" fillId="5" borderId="18" xfId="0" applyFont="1" applyFill="1" applyBorder="1" applyAlignment="1">
      <alignment vertical="center" shrinkToFit="1"/>
    </xf>
    <xf numFmtId="38" fontId="10" fillId="5" borderId="16" xfId="2" applyFont="1" applyFill="1" applyBorder="1" applyAlignment="1" applyProtection="1">
      <alignment horizontal="center" vertical="center" shrinkToFit="1"/>
    </xf>
    <xf numFmtId="38" fontId="10" fillId="5" borderId="21" xfId="2" applyFont="1" applyFill="1" applyBorder="1" applyAlignment="1" applyProtection="1">
      <alignment horizontal="center" vertical="center" shrinkToFit="1"/>
    </xf>
    <xf numFmtId="38" fontId="10" fillId="5" borderId="79" xfId="2" applyFont="1" applyFill="1" applyBorder="1" applyAlignment="1" applyProtection="1">
      <alignment horizontal="center" vertical="center" shrinkToFit="1"/>
    </xf>
    <xf numFmtId="38" fontId="10" fillId="5" borderId="80" xfId="2" applyFont="1" applyFill="1" applyBorder="1" applyAlignment="1" applyProtection="1">
      <alignment horizontal="center" vertical="center" shrinkToFit="1"/>
    </xf>
    <xf numFmtId="0" fontId="15" fillId="5" borderId="16" xfId="0" applyFont="1" applyFill="1" applyBorder="1" applyAlignment="1">
      <alignment vertical="center" shrinkToFit="1"/>
    </xf>
    <xf numFmtId="0" fontId="15" fillId="5" borderId="9" xfId="0" applyFont="1" applyFill="1" applyBorder="1" applyAlignment="1">
      <alignment vertical="center" shrinkToFit="1"/>
    </xf>
    <xf numFmtId="0" fontId="15" fillId="5" borderId="71" xfId="0" applyFont="1" applyFill="1" applyBorder="1" applyAlignment="1">
      <alignment vertical="center" shrinkToFit="1"/>
    </xf>
    <xf numFmtId="38" fontId="10" fillId="5" borderId="9" xfId="2" applyFont="1" applyFill="1" applyBorder="1" applyAlignment="1" applyProtection="1">
      <alignment horizontal="center" vertical="center" shrinkToFit="1"/>
    </xf>
    <xf numFmtId="0" fontId="15" fillId="5" borderId="62" xfId="0" applyFont="1" applyFill="1" applyBorder="1" applyAlignment="1">
      <alignment vertical="center" shrinkToFit="1"/>
    </xf>
    <xf numFmtId="176" fontId="0" fillId="3" borderId="35" xfId="0" applyNumberFormat="1" applyFill="1" applyBorder="1" applyAlignment="1">
      <alignment horizontal="center" vertical="center" shrinkToFit="1"/>
    </xf>
    <xf numFmtId="176" fontId="0" fillId="3" borderId="12" xfId="0" applyNumberFormat="1" applyFill="1" applyBorder="1" applyAlignment="1">
      <alignment horizontal="center" vertical="center" shrinkToFit="1"/>
    </xf>
    <xf numFmtId="176" fontId="0" fillId="3" borderId="53" xfId="0" applyNumberFormat="1" applyFill="1" applyBorder="1" applyAlignment="1">
      <alignment horizontal="center" vertical="center" shrinkToFit="1"/>
    </xf>
    <xf numFmtId="176" fontId="0" fillId="3" borderId="23" xfId="0" applyNumberFormat="1" applyFill="1" applyBorder="1" applyAlignment="1">
      <alignment horizontal="center" vertical="center" shrinkToFit="1"/>
    </xf>
    <xf numFmtId="176" fontId="0" fillId="3" borderId="54" xfId="0" applyNumberFormat="1" applyFill="1" applyBorder="1" applyAlignment="1">
      <alignment horizontal="center" vertical="center" shrinkToFit="1"/>
    </xf>
    <xf numFmtId="176" fontId="0" fillId="3" borderId="72" xfId="0" applyNumberFormat="1" applyFill="1" applyBorder="1" applyAlignment="1">
      <alignment horizontal="center" vertical="center" shrinkToFit="1"/>
    </xf>
    <xf numFmtId="0" fontId="0" fillId="19" borderId="0" xfId="0" applyFill="1">
      <alignment vertical="center"/>
    </xf>
    <xf numFmtId="49" fontId="0" fillId="10" borderId="40" xfId="4" applyNumberFormat="1" applyFont="1" applyFill="1" applyBorder="1" applyAlignment="1" applyProtection="1">
      <alignment vertical="center" shrinkToFit="1"/>
      <protection locked="0"/>
    </xf>
    <xf numFmtId="49" fontId="10" fillId="10" borderId="42" xfId="4" applyNumberFormat="1" applyFont="1" applyFill="1" applyBorder="1" applyAlignment="1" applyProtection="1">
      <alignment vertical="center" shrinkToFit="1"/>
      <protection locked="0"/>
    </xf>
    <xf numFmtId="0" fontId="34" fillId="0" borderId="0" xfId="4" applyFont="1" applyAlignment="1">
      <alignment horizontal="center" vertical="center" shrinkToFit="1"/>
    </xf>
    <xf numFmtId="49" fontId="0" fillId="4" borderId="40" xfId="4" applyNumberFormat="1" applyFont="1" applyFill="1" applyBorder="1" applyAlignment="1" applyProtection="1">
      <alignment vertical="center" shrinkToFit="1"/>
      <protection locked="0"/>
    </xf>
    <xf numFmtId="49" fontId="10" fillId="4" borderId="42" xfId="4" applyNumberFormat="1" applyFont="1" applyFill="1" applyBorder="1" applyAlignment="1" applyProtection="1">
      <alignment vertical="center" shrinkToFit="1"/>
      <protection locked="0"/>
    </xf>
    <xf numFmtId="0" fontId="24" fillId="0" borderId="0" xfId="4" applyFont="1" applyAlignment="1">
      <alignment vertical="center" shrinkToFit="1"/>
    </xf>
    <xf numFmtId="0" fontId="34" fillId="0" borderId="0" xfId="4" applyFont="1" applyAlignment="1">
      <alignment vertical="center" shrinkToFit="1"/>
    </xf>
    <xf numFmtId="0" fontId="23" fillId="0" borderId="0" xfId="4" applyFont="1" applyAlignment="1">
      <alignment horizontal="left" vertical="center" shrinkToFit="1"/>
    </xf>
    <xf numFmtId="49" fontId="0" fillId="10" borderId="2" xfId="4" applyNumberFormat="1" applyFont="1" applyFill="1" applyBorder="1" applyAlignment="1" applyProtection="1">
      <alignment vertical="center" shrinkToFit="1"/>
      <protection locked="0"/>
    </xf>
    <xf numFmtId="49" fontId="10" fillId="10" borderId="56" xfId="4" applyNumberFormat="1" applyFont="1" applyFill="1" applyBorder="1" applyAlignment="1" applyProtection="1">
      <alignment vertical="center" shrinkToFit="1"/>
      <protection locked="0"/>
    </xf>
    <xf numFmtId="49" fontId="10" fillId="10" borderId="57" xfId="4" applyNumberFormat="1" applyFont="1" applyFill="1" applyBorder="1" applyAlignment="1" applyProtection="1">
      <alignment vertical="center" shrinkToFit="1"/>
      <protection locked="0"/>
    </xf>
    <xf numFmtId="49" fontId="10" fillId="10" borderId="5" xfId="4" applyNumberFormat="1" applyFont="1" applyFill="1" applyBorder="1" applyAlignment="1" applyProtection="1">
      <alignment vertical="center" shrinkToFit="1"/>
      <protection locked="0"/>
    </xf>
    <xf numFmtId="49" fontId="10" fillId="10" borderId="6" xfId="4" applyNumberFormat="1" applyFont="1" applyFill="1" applyBorder="1" applyAlignment="1" applyProtection="1">
      <alignment vertical="center" shrinkToFit="1"/>
      <protection locked="0"/>
    </xf>
    <xf numFmtId="49" fontId="10" fillId="10" borderId="37" xfId="4" applyNumberFormat="1" applyFont="1" applyFill="1" applyBorder="1" applyAlignment="1" applyProtection="1">
      <alignment vertical="center" shrinkToFit="1"/>
      <protection locked="0"/>
    </xf>
    <xf numFmtId="0" fontId="10" fillId="0" borderId="3" xfId="4" applyFont="1" applyBorder="1">
      <alignment vertical="center"/>
    </xf>
    <xf numFmtId="0" fontId="10" fillId="0" borderId="0" xfId="4" applyFont="1">
      <alignment vertical="center"/>
    </xf>
    <xf numFmtId="0" fontId="24" fillId="0" borderId="0" xfId="4" applyFont="1" applyAlignment="1">
      <alignment horizontal="distributed" vertical="center"/>
    </xf>
    <xf numFmtId="49" fontId="10" fillId="4" borderId="41" xfId="4" applyNumberFormat="1" applyFont="1" applyFill="1" applyBorder="1" applyAlignment="1" applyProtection="1">
      <alignment vertical="center" shrinkToFit="1"/>
      <protection locked="0"/>
    </xf>
    <xf numFmtId="0" fontId="23" fillId="0" borderId="0" xfId="4" applyFont="1" applyAlignment="1">
      <alignment vertical="top" wrapText="1"/>
    </xf>
    <xf numFmtId="0" fontId="23" fillId="0" borderId="0" xfId="4" applyFont="1" applyAlignment="1">
      <alignment horizontal="center" vertical="center"/>
    </xf>
    <xf numFmtId="0" fontId="41" fillId="0" borderId="0" xfId="4" applyFont="1" applyAlignment="1">
      <alignment horizontal="center" vertical="center" shrinkToFit="1"/>
    </xf>
    <xf numFmtId="14" fontId="34" fillId="0" borderId="0" xfId="4" applyNumberFormat="1" applyFont="1" applyAlignment="1">
      <alignment horizontal="left" vertical="center" shrinkToFit="1"/>
    </xf>
    <xf numFmtId="0" fontId="24" fillId="0" borderId="0" xfId="4" applyFont="1" applyAlignment="1">
      <alignment horizontal="left" vertical="center" shrinkToFit="1"/>
    </xf>
    <xf numFmtId="38" fontId="34" fillId="0" borderId="0" xfId="6" applyFont="1" applyFill="1" applyAlignment="1">
      <alignment horizontal="right" vertical="center"/>
    </xf>
    <xf numFmtId="0" fontId="45" fillId="0" borderId="0" xfId="9" applyFill="1" applyProtection="1">
      <alignment vertical="center"/>
      <protection locked="0"/>
    </xf>
    <xf numFmtId="0" fontId="10" fillId="5" borderId="114" xfId="0" applyFont="1" applyFill="1" applyBorder="1" applyAlignment="1">
      <alignment horizontal="left" vertical="center"/>
    </xf>
    <xf numFmtId="0" fontId="10" fillId="5" borderId="118" xfId="0" applyFont="1" applyFill="1" applyBorder="1" applyAlignment="1">
      <alignment horizontal="left" vertical="center"/>
    </xf>
    <xf numFmtId="0" fontId="10" fillId="5" borderId="121" xfId="0" applyFont="1" applyFill="1" applyBorder="1" applyAlignment="1">
      <alignment horizontal="left" vertical="center"/>
    </xf>
    <xf numFmtId="0" fontId="0" fillId="5" borderId="85" xfId="0" applyFill="1" applyBorder="1" applyAlignment="1">
      <alignment horizontal="right" vertical="center"/>
    </xf>
    <xf numFmtId="0" fontId="0" fillId="5" borderId="81" xfId="0" applyFill="1" applyBorder="1" applyAlignment="1">
      <alignment horizontal="right" vertical="center"/>
    </xf>
    <xf numFmtId="0" fontId="0" fillId="5" borderId="80" xfId="0" applyFill="1" applyBorder="1" applyAlignment="1">
      <alignment horizontal="right" vertical="center"/>
    </xf>
    <xf numFmtId="0" fontId="54" fillId="5" borderId="119" xfId="0" applyFont="1" applyFill="1" applyBorder="1" applyAlignment="1">
      <alignment horizontal="left" vertical="center"/>
    </xf>
    <xf numFmtId="0" fontId="54" fillId="5" borderId="35" xfId="0" applyFont="1" applyFill="1" applyBorder="1" applyAlignment="1">
      <alignment horizontal="left" vertical="center"/>
    </xf>
    <xf numFmtId="0" fontId="54" fillId="5" borderId="14" xfId="0" applyFont="1" applyFill="1" applyBorder="1" applyAlignment="1">
      <alignment horizontal="left" vertical="center"/>
    </xf>
    <xf numFmtId="0" fontId="54" fillId="5" borderId="120" xfId="0" applyFont="1" applyFill="1" applyBorder="1" applyAlignment="1">
      <alignment horizontal="left" vertical="center"/>
    </xf>
    <xf numFmtId="0" fontId="54" fillId="5" borderId="118" xfId="0" applyFont="1" applyFill="1" applyBorder="1" applyAlignment="1">
      <alignment horizontal="left" vertical="center"/>
    </xf>
    <xf numFmtId="0" fontId="54" fillId="5" borderId="121" xfId="0" applyFont="1" applyFill="1" applyBorder="1" applyAlignment="1">
      <alignment horizontal="left" vertical="center"/>
    </xf>
    <xf numFmtId="0" fontId="54" fillId="5" borderId="122" xfId="0" applyFont="1" applyFill="1" applyBorder="1" applyAlignment="1">
      <alignment horizontal="left" vertical="center"/>
    </xf>
    <xf numFmtId="0" fontId="54" fillId="5" borderId="123" xfId="0" applyFont="1" applyFill="1" applyBorder="1" applyAlignment="1">
      <alignment horizontal="left" vertical="center"/>
    </xf>
    <xf numFmtId="0" fontId="54" fillId="5" borderId="124" xfId="0" applyFont="1" applyFill="1" applyBorder="1" applyAlignment="1">
      <alignment horizontal="left" vertical="center"/>
    </xf>
    <xf numFmtId="0" fontId="10" fillId="5" borderId="59" xfId="1" applyFont="1" applyFill="1" applyBorder="1" applyAlignment="1">
      <alignment horizontal="center" vertical="center" wrapText="1"/>
    </xf>
    <xf numFmtId="0" fontId="10" fillId="5" borderId="20" xfId="1" applyFont="1" applyFill="1" applyBorder="1" applyAlignment="1">
      <alignment horizontal="center" vertical="center" wrapText="1"/>
    </xf>
    <xf numFmtId="0" fontId="52" fillId="5" borderId="36" xfId="1" applyFont="1" applyFill="1" applyBorder="1" applyAlignment="1">
      <alignment horizontal="left" vertical="center" shrinkToFit="1"/>
    </xf>
    <xf numFmtId="0" fontId="52" fillId="5" borderId="0" xfId="1" applyFont="1" applyFill="1" applyAlignment="1">
      <alignment horizontal="left" vertical="center" shrinkToFit="1"/>
    </xf>
    <xf numFmtId="0" fontId="52" fillId="3" borderId="30" xfId="1" applyFont="1" applyFill="1" applyBorder="1" applyAlignment="1">
      <alignment horizontal="left" vertical="center" shrinkToFit="1"/>
    </xf>
    <xf numFmtId="0" fontId="52" fillId="3" borderId="28" xfId="1" applyFont="1" applyFill="1" applyBorder="1" applyAlignment="1">
      <alignment horizontal="left" vertical="center" shrinkToFit="1"/>
    </xf>
    <xf numFmtId="0" fontId="52" fillId="3" borderId="24" xfId="1" applyFont="1" applyFill="1" applyBorder="1" applyAlignment="1">
      <alignment horizontal="left" vertical="center" shrinkToFit="1"/>
    </xf>
    <xf numFmtId="0" fontId="52" fillId="3" borderId="29" xfId="1" applyFont="1" applyFill="1" applyBorder="1" applyAlignment="1">
      <alignment horizontal="left" vertical="center" shrinkToFit="1"/>
    </xf>
    <xf numFmtId="0" fontId="52" fillId="3" borderId="26" xfId="1" applyFont="1" applyFill="1" applyBorder="1" applyAlignment="1">
      <alignment horizontal="left" vertical="center" shrinkToFit="1"/>
    </xf>
    <xf numFmtId="0" fontId="52" fillId="3" borderId="81" xfId="1" applyFont="1" applyFill="1" applyBorder="1" applyAlignment="1">
      <alignment horizontal="left" vertical="center" shrinkToFit="1"/>
    </xf>
    <xf numFmtId="49" fontId="52" fillId="4" borderId="65" xfId="1" applyNumberFormat="1" applyFont="1" applyFill="1" applyBorder="1" applyAlignment="1" applyProtection="1">
      <alignment horizontal="left" vertical="center" shrinkToFit="1"/>
      <protection locked="0"/>
    </xf>
    <xf numFmtId="49" fontId="52" fillId="4" borderId="15" xfId="1" applyNumberFormat="1" applyFont="1" applyFill="1" applyBorder="1" applyAlignment="1" applyProtection="1">
      <alignment horizontal="left" vertical="center" shrinkToFit="1"/>
      <protection locked="0"/>
    </xf>
    <xf numFmtId="183" fontId="34" fillId="5" borderId="100" xfId="0" applyNumberFormat="1" applyFont="1" applyFill="1" applyBorder="1" applyAlignment="1">
      <alignment horizontal="center" vertical="center" shrinkToFit="1"/>
    </xf>
    <xf numFmtId="183" fontId="34" fillId="5" borderId="101" xfId="0" applyNumberFormat="1" applyFont="1" applyFill="1" applyBorder="1" applyAlignment="1">
      <alignment horizontal="center" vertical="center" shrinkToFit="1"/>
    </xf>
    <xf numFmtId="184" fontId="34" fillId="4" borderId="98" xfId="0" applyNumberFormat="1" applyFont="1" applyFill="1" applyBorder="1" applyAlignment="1" applyProtection="1">
      <alignment horizontal="center" vertical="center" shrinkToFit="1"/>
      <protection locked="0"/>
    </xf>
    <xf numFmtId="184" fontId="34" fillId="4" borderId="99" xfId="0" applyNumberFormat="1" applyFont="1" applyFill="1" applyBorder="1" applyAlignment="1" applyProtection="1">
      <alignment horizontal="center" vertical="center" shrinkToFit="1"/>
      <protection locked="0"/>
    </xf>
    <xf numFmtId="0" fontId="31" fillId="5" borderId="36" xfId="1" applyFont="1" applyFill="1" applyBorder="1" applyAlignment="1">
      <alignment vertical="center" wrapText="1" shrinkToFit="1"/>
    </xf>
    <xf numFmtId="0" fontId="31" fillId="5" borderId="0" xfId="1" applyFont="1" applyFill="1" applyAlignment="1">
      <alignment vertical="center" wrapText="1" shrinkToFit="1"/>
    </xf>
    <xf numFmtId="0" fontId="31" fillId="5" borderId="4" xfId="1" applyFont="1" applyFill="1" applyBorder="1" applyAlignment="1">
      <alignment vertical="center" wrapText="1" shrinkToFit="1"/>
    </xf>
    <xf numFmtId="0" fontId="54" fillId="5" borderId="125" xfId="0" applyFont="1" applyFill="1" applyBorder="1" applyAlignment="1">
      <alignment horizontal="left" vertical="center"/>
    </xf>
    <xf numFmtId="0" fontId="54" fillId="5" borderId="106" xfId="0" applyFont="1" applyFill="1" applyBorder="1" applyAlignment="1">
      <alignment horizontal="left" vertical="center"/>
    </xf>
    <xf numFmtId="0" fontId="54" fillId="5" borderId="102" xfId="0" applyFont="1" applyFill="1" applyBorder="1" applyAlignment="1">
      <alignment horizontal="left" vertical="center"/>
    </xf>
    <xf numFmtId="0" fontId="0" fillId="5" borderId="13" xfId="0" applyFill="1" applyBorder="1" applyAlignment="1">
      <alignment horizontal="left" vertical="center" shrinkToFit="1"/>
    </xf>
    <xf numFmtId="0" fontId="10" fillId="5" borderId="15" xfId="0" applyFont="1" applyFill="1" applyBorder="1" applyAlignment="1">
      <alignment horizontal="left" vertical="center" shrinkToFit="1"/>
    </xf>
    <xf numFmtId="0" fontId="10" fillId="5" borderId="63" xfId="0" applyFont="1" applyFill="1" applyBorder="1" applyAlignment="1">
      <alignment horizontal="left" vertical="center" shrinkToFit="1"/>
    </xf>
    <xf numFmtId="0" fontId="0" fillId="5" borderId="8" xfId="0" applyFill="1" applyBorder="1" applyAlignment="1">
      <alignment horizontal="left" vertical="center" wrapText="1"/>
    </xf>
    <xf numFmtId="0" fontId="0" fillId="5" borderId="17"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5" borderId="19" xfId="0" applyFill="1" applyBorder="1" applyAlignment="1">
      <alignment horizontal="left" vertical="center" wrapText="1"/>
    </xf>
    <xf numFmtId="0" fontId="0" fillId="5" borderId="11" xfId="0" applyFill="1" applyBorder="1" applyAlignment="1">
      <alignment horizontal="left" vertical="center" wrapText="1"/>
    </xf>
    <xf numFmtId="0" fontId="0" fillId="5" borderId="12" xfId="0" applyFill="1" applyBorder="1" applyAlignment="1">
      <alignment horizontal="left" vertical="center" wrapText="1"/>
    </xf>
    <xf numFmtId="0" fontId="0" fillId="5" borderId="14" xfId="0" applyFill="1" applyBorder="1" applyAlignment="1">
      <alignment horizontal="left" vertical="center" wrapText="1"/>
    </xf>
    <xf numFmtId="0" fontId="0" fillId="5" borderId="8" xfId="0" applyFill="1" applyBorder="1" applyAlignment="1">
      <alignment horizontal="left" vertical="center" wrapText="1" shrinkToFit="1"/>
    </xf>
    <xf numFmtId="0" fontId="10" fillId="5" borderId="10" xfId="0" applyFont="1" applyFill="1" applyBorder="1" applyAlignment="1">
      <alignment horizontal="left" vertical="center" wrapText="1" shrinkToFit="1"/>
    </xf>
    <xf numFmtId="0" fontId="10" fillId="5" borderId="13" xfId="0" applyFont="1" applyFill="1" applyBorder="1">
      <alignment vertical="center"/>
    </xf>
    <xf numFmtId="0" fontId="10" fillId="5" borderId="15" xfId="0" applyFont="1" applyFill="1" applyBorder="1">
      <alignment vertical="center"/>
    </xf>
    <xf numFmtId="0" fontId="0" fillId="5" borderId="3" xfId="0" applyFill="1" applyBorder="1" applyAlignment="1">
      <alignment horizontal="center" vertical="center"/>
    </xf>
    <xf numFmtId="0" fontId="0" fillId="5" borderId="0" xfId="0" applyFill="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0" fillId="5" borderId="8" xfId="0" applyFont="1" applyFill="1" applyBorder="1">
      <alignment vertical="center"/>
    </xf>
    <xf numFmtId="0" fontId="10" fillId="5" borderId="17" xfId="0" applyFont="1" applyFill="1" applyBorder="1">
      <alignment vertical="center"/>
    </xf>
    <xf numFmtId="0" fontId="10" fillId="5" borderId="9" xfId="0" applyFont="1" applyFill="1" applyBorder="1">
      <alignment vertical="center"/>
    </xf>
    <xf numFmtId="0" fontId="10" fillId="5" borderId="139" xfId="0" applyFont="1" applyFill="1" applyBorder="1">
      <alignment vertical="center"/>
    </xf>
    <xf numFmtId="0" fontId="10" fillId="5" borderId="6" xfId="0" applyFont="1" applyFill="1" applyBorder="1">
      <alignment vertical="center"/>
    </xf>
    <xf numFmtId="0" fontId="10" fillId="5" borderId="73" xfId="0" applyFont="1" applyFill="1" applyBorder="1">
      <alignment vertical="center"/>
    </xf>
    <xf numFmtId="0" fontId="10" fillId="5" borderId="8"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36" xfId="0" applyFont="1" applyFill="1" applyBorder="1" applyAlignment="1">
      <alignment horizontal="left" vertical="center"/>
    </xf>
    <xf numFmtId="0" fontId="10" fillId="5" borderId="0" xfId="0" applyFont="1" applyFill="1" applyAlignment="1">
      <alignment horizontal="left" vertical="center"/>
    </xf>
    <xf numFmtId="0" fontId="10" fillId="5" borderId="10" xfId="0" applyFont="1" applyFill="1" applyBorder="1" applyAlignment="1">
      <alignment horizontal="left" vertical="center"/>
    </xf>
    <xf numFmtId="0" fontId="10" fillId="5" borderId="19" xfId="0" applyFont="1" applyFill="1" applyBorder="1" applyAlignment="1">
      <alignment horizontal="left" vertical="center"/>
    </xf>
    <xf numFmtId="0" fontId="0" fillId="5" borderId="69" xfId="1" applyFont="1" applyFill="1" applyBorder="1" applyAlignment="1">
      <alignment horizontal="center" vertical="center" wrapText="1"/>
    </xf>
    <xf numFmtId="0" fontId="10" fillId="5" borderId="9"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18" xfId="1" applyFont="1" applyFill="1" applyBorder="1" applyAlignment="1">
      <alignment horizontal="center" vertical="center"/>
    </xf>
    <xf numFmtId="0" fontId="10" fillId="5" borderId="82" xfId="1" applyFont="1" applyFill="1" applyBorder="1" applyAlignment="1">
      <alignment horizontal="center" vertical="center"/>
    </xf>
    <xf numFmtId="0" fontId="10" fillId="5" borderId="33" xfId="1" applyFont="1" applyFill="1" applyBorder="1" applyAlignment="1">
      <alignment horizontal="center" vertical="center"/>
    </xf>
    <xf numFmtId="0" fontId="10" fillId="5" borderId="8" xfId="1" applyFont="1" applyFill="1" applyBorder="1" applyAlignment="1">
      <alignment vertical="center" wrapText="1"/>
    </xf>
    <xf numFmtId="0" fontId="10" fillId="5" borderId="17" xfId="1" applyFont="1" applyFill="1" applyBorder="1" applyAlignment="1">
      <alignment vertical="center" wrapText="1"/>
    </xf>
    <xf numFmtId="0" fontId="10" fillId="5" borderId="36" xfId="1" applyFont="1" applyFill="1" applyBorder="1" applyAlignment="1">
      <alignment vertical="center" wrapText="1"/>
    </xf>
    <xf numFmtId="0" fontId="10" fillId="5" borderId="0" xfId="1" applyFont="1" applyFill="1" applyAlignment="1">
      <alignment vertical="center" wrapText="1"/>
    </xf>
    <xf numFmtId="0" fontId="10" fillId="5" borderId="10" xfId="1" applyFont="1" applyFill="1" applyBorder="1" applyAlignment="1">
      <alignment vertical="center" wrapText="1"/>
    </xf>
    <xf numFmtId="0" fontId="10" fillId="5" borderId="19" xfId="1" applyFont="1" applyFill="1" applyBorder="1" applyAlignment="1">
      <alignment vertical="center" wrapText="1"/>
    </xf>
    <xf numFmtId="0" fontId="34" fillId="4" borderId="75" xfId="0" applyFont="1" applyFill="1" applyBorder="1" applyAlignment="1" applyProtection="1">
      <alignment horizontal="center" vertical="center" shrinkToFit="1"/>
      <protection locked="0"/>
    </xf>
    <xf numFmtId="0" fontId="34" fillId="4" borderId="34" xfId="0" applyFont="1" applyFill="1" applyBorder="1" applyAlignment="1" applyProtection="1">
      <alignment horizontal="center" vertical="center" shrinkToFit="1"/>
      <protection locked="0"/>
    </xf>
    <xf numFmtId="0" fontId="10" fillId="5" borderId="60" xfId="1" applyFont="1" applyFill="1" applyBorder="1" applyAlignment="1">
      <alignment horizontal="center" vertical="center" wrapText="1"/>
    </xf>
    <xf numFmtId="0" fontId="10" fillId="5" borderId="58" xfId="1" applyFont="1" applyFill="1" applyBorder="1" applyAlignment="1">
      <alignment horizontal="center" vertical="center" wrapText="1"/>
    </xf>
    <xf numFmtId="0" fontId="10" fillId="5" borderId="53" xfId="1" applyFont="1" applyFill="1" applyBorder="1" applyAlignment="1">
      <alignment horizontal="center" vertical="center" wrapText="1"/>
    </xf>
    <xf numFmtId="0" fontId="10" fillId="5" borderId="35" xfId="1" applyFont="1" applyFill="1" applyBorder="1" applyAlignment="1">
      <alignment horizontal="center" vertical="center" wrapText="1"/>
    </xf>
    <xf numFmtId="0" fontId="10" fillId="5" borderId="54" xfId="1" applyFont="1" applyFill="1" applyBorder="1" applyAlignment="1">
      <alignment horizontal="center" vertical="center" wrapText="1"/>
    </xf>
    <xf numFmtId="0" fontId="10" fillId="5" borderId="13" xfId="1" applyFont="1" applyFill="1" applyBorder="1">
      <alignment vertical="center"/>
    </xf>
    <xf numFmtId="0" fontId="10" fillId="5" borderId="15" xfId="1" applyFont="1" applyFill="1" applyBorder="1">
      <alignment vertical="center"/>
    </xf>
    <xf numFmtId="0" fontId="10" fillId="5" borderId="16" xfId="1" applyFont="1" applyFill="1" applyBorder="1">
      <alignment vertical="center"/>
    </xf>
    <xf numFmtId="0" fontId="52" fillId="10" borderId="13" xfId="1" applyFont="1" applyFill="1" applyBorder="1" applyAlignment="1" applyProtection="1">
      <alignment horizontal="left" vertical="center" shrinkToFit="1"/>
      <protection locked="0"/>
    </xf>
    <xf numFmtId="0" fontId="52" fillId="10" borderId="15" xfId="1" applyFont="1" applyFill="1" applyBorder="1" applyAlignment="1" applyProtection="1">
      <alignment horizontal="left" vertical="center" shrinkToFit="1"/>
      <protection locked="0"/>
    </xf>
    <xf numFmtId="0" fontId="52" fillId="10" borderId="16" xfId="1" applyFont="1" applyFill="1" applyBorder="1" applyAlignment="1" applyProtection="1">
      <alignment horizontal="left" vertical="center" shrinkToFit="1"/>
      <protection locked="0"/>
    </xf>
    <xf numFmtId="0" fontId="10" fillId="5" borderId="65" xfId="1" applyFont="1" applyFill="1" applyBorder="1">
      <alignment vertical="center"/>
    </xf>
    <xf numFmtId="0" fontId="52" fillId="4" borderId="13" xfId="1" applyFont="1" applyFill="1" applyBorder="1" applyAlignment="1" applyProtection="1">
      <alignment horizontal="left" vertical="center" shrinkToFit="1"/>
      <protection locked="0"/>
    </xf>
    <xf numFmtId="0" fontId="52" fillId="4" borderId="15" xfId="1" applyFont="1" applyFill="1" applyBorder="1" applyAlignment="1" applyProtection="1">
      <alignment horizontal="left" vertical="center" shrinkToFit="1"/>
      <protection locked="0"/>
    </xf>
    <xf numFmtId="0" fontId="52" fillId="4" borderId="95" xfId="1" applyFont="1" applyFill="1" applyBorder="1" applyAlignment="1" applyProtection="1">
      <alignment horizontal="left" vertical="center" shrinkToFit="1"/>
      <protection locked="0"/>
    </xf>
    <xf numFmtId="0" fontId="52" fillId="4" borderId="65" xfId="1" applyFont="1" applyFill="1" applyBorder="1" applyAlignment="1" applyProtection="1">
      <alignment vertical="center" shrinkToFit="1"/>
      <protection locked="0"/>
    </xf>
    <xf numFmtId="0" fontId="52" fillId="4" borderId="16" xfId="1" applyFont="1" applyFill="1" applyBorder="1" applyAlignment="1" applyProtection="1">
      <alignment vertical="center" shrinkToFit="1"/>
      <protection locked="0"/>
    </xf>
    <xf numFmtId="49" fontId="52" fillId="4" borderId="13" xfId="1" applyNumberFormat="1" applyFont="1" applyFill="1" applyBorder="1" applyAlignment="1" applyProtection="1">
      <alignment horizontal="left" vertical="center" shrinkToFit="1"/>
      <protection locked="0"/>
    </xf>
    <xf numFmtId="49" fontId="52" fillId="4" borderId="95" xfId="1" applyNumberFormat="1" applyFont="1" applyFill="1" applyBorder="1" applyAlignment="1" applyProtection="1">
      <alignment horizontal="left" vertical="center" shrinkToFit="1"/>
      <protection locked="0"/>
    </xf>
    <xf numFmtId="0" fontId="52" fillId="4" borderId="65" xfId="1" applyFont="1" applyFill="1" applyBorder="1" applyAlignment="1" applyProtection="1">
      <alignment horizontal="left" vertical="center" shrinkToFit="1"/>
      <protection locked="0"/>
    </xf>
    <xf numFmtId="0" fontId="31" fillId="5" borderId="36" xfId="1" applyFont="1" applyFill="1" applyBorder="1" applyAlignment="1">
      <alignment horizontal="left" vertical="center" wrapText="1" shrinkToFit="1"/>
    </xf>
    <xf numFmtId="0" fontId="31" fillId="5" borderId="0" xfId="1" applyFont="1" applyFill="1" applyAlignment="1">
      <alignment horizontal="left" vertical="center" shrinkToFit="1"/>
    </xf>
    <xf numFmtId="0" fontId="31" fillId="5" borderId="4" xfId="1" applyFont="1" applyFill="1" applyBorder="1" applyAlignment="1">
      <alignment horizontal="left" vertical="center" shrinkToFit="1"/>
    </xf>
    <xf numFmtId="0" fontId="31" fillId="5" borderId="36" xfId="1" applyFont="1" applyFill="1" applyBorder="1" applyAlignment="1">
      <alignment horizontal="left" vertical="center" shrinkToFit="1"/>
    </xf>
    <xf numFmtId="0" fontId="10" fillId="5" borderId="20" xfId="1" applyFont="1" applyFill="1" applyBorder="1" applyAlignment="1">
      <alignment horizontal="center" vertical="center"/>
    </xf>
    <xf numFmtId="0" fontId="10" fillId="5" borderId="60" xfId="1" applyFont="1" applyFill="1" applyBorder="1" applyAlignment="1">
      <alignment horizontal="center" vertical="center"/>
    </xf>
    <xf numFmtId="0" fontId="52" fillId="4" borderId="36" xfId="1" applyFont="1" applyFill="1" applyBorder="1" applyAlignment="1" applyProtection="1">
      <alignment horizontal="left" vertical="center" shrinkToFit="1"/>
      <protection locked="0"/>
    </xf>
    <xf numFmtId="0" fontId="52" fillId="4" borderId="0" xfId="1" applyFont="1" applyFill="1" applyAlignment="1" applyProtection="1">
      <alignment horizontal="left" vertical="center" shrinkToFit="1"/>
      <protection locked="0"/>
    </xf>
    <xf numFmtId="0" fontId="52" fillId="4" borderId="26" xfId="1" applyFont="1" applyFill="1" applyBorder="1" applyAlignment="1" applyProtection="1">
      <alignment horizontal="left" vertical="center" shrinkToFit="1"/>
      <protection locked="0"/>
    </xf>
    <xf numFmtId="0" fontId="52" fillId="4" borderId="81" xfId="1" applyFont="1" applyFill="1" applyBorder="1" applyAlignment="1" applyProtection="1">
      <alignment horizontal="left" vertical="center" shrinkToFit="1"/>
      <protection locked="0"/>
    </xf>
    <xf numFmtId="0" fontId="10" fillId="5" borderId="7" xfId="1" applyFont="1" applyFill="1" applyBorder="1" applyAlignment="1">
      <alignment horizontal="center" vertical="center"/>
    </xf>
    <xf numFmtId="0" fontId="52" fillId="4" borderId="15" xfId="1" applyFont="1" applyFill="1" applyBorder="1" applyAlignment="1" applyProtection="1">
      <alignment vertical="center" shrinkToFit="1"/>
      <protection locked="0"/>
    </xf>
    <xf numFmtId="0" fontId="52" fillId="4" borderId="30" xfId="1" applyFont="1" applyFill="1" applyBorder="1" applyAlignment="1" applyProtection="1">
      <alignment horizontal="left" vertical="center" shrinkToFit="1"/>
      <protection locked="0"/>
    </xf>
    <xf numFmtId="0" fontId="52" fillId="4" borderId="28" xfId="1" applyFont="1" applyFill="1" applyBorder="1" applyAlignment="1" applyProtection="1">
      <alignment horizontal="left" vertical="center" shrinkToFit="1"/>
      <protection locked="0"/>
    </xf>
    <xf numFmtId="0" fontId="52" fillId="4" borderId="24" xfId="1" applyFont="1" applyFill="1" applyBorder="1" applyAlignment="1" applyProtection="1">
      <alignment horizontal="left" vertical="center" shrinkToFit="1"/>
      <protection locked="0"/>
    </xf>
    <xf numFmtId="0" fontId="52" fillId="4" borderId="29" xfId="1" applyFont="1" applyFill="1" applyBorder="1" applyAlignment="1" applyProtection="1">
      <alignment horizontal="left" vertical="center" shrinkToFit="1"/>
      <protection locked="0"/>
    </xf>
    <xf numFmtId="0" fontId="52" fillId="10" borderId="26" xfId="1" applyFont="1" applyFill="1" applyBorder="1" applyAlignment="1" applyProtection="1">
      <alignment horizontal="left" vertical="center" shrinkToFit="1"/>
      <protection locked="0"/>
    </xf>
    <xf numFmtId="0" fontId="52" fillId="10" borderId="81" xfId="1" applyFont="1" applyFill="1" applyBorder="1" applyAlignment="1" applyProtection="1">
      <alignment horizontal="left" vertical="center" shrinkToFit="1"/>
      <protection locked="0"/>
    </xf>
    <xf numFmtId="0" fontId="0" fillId="5" borderId="18" xfId="0" applyFill="1" applyBorder="1" applyAlignment="1">
      <alignment horizontal="center" vertical="center"/>
    </xf>
    <xf numFmtId="0" fontId="0" fillId="5" borderId="73" xfId="0" applyFill="1" applyBorder="1" applyAlignment="1">
      <alignment horizontal="center" vertical="center"/>
    </xf>
    <xf numFmtId="0" fontId="0" fillId="5" borderId="12" xfId="0" applyFill="1" applyBorder="1" applyAlignment="1">
      <alignment horizontal="left" vertical="center" wrapText="1" shrinkToFit="1"/>
    </xf>
    <xf numFmtId="0" fontId="0" fillId="5" borderId="14" xfId="0" applyFill="1" applyBorder="1" applyAlignment="1">
      <alignment horizontal="left" vertical="center" wrapText="1" shrinkToFit="1"/>
    </xf>
    <xf numFmtId="0" fontId="0" fillId="5" borderId="8" xfId="0" applyFill="1" applyBorder="1" applyAlignment="1">
      <alignment horizontal="left" vertical="center" shrinkToFit="1"/>
    </xf>
    <xf numFmtId="0" fontId="0" fillId="5" borderId="17" xfId="0" applyFill="1" applyBorder="1" applyAlignment="1">
      <alignment horizontal="left" vertical="center" shrinkToFit="1"/>
    </xf>
    <xf numFmtId="0" fontId="0" fillId="5" borderId="63" xfId="0" applyFill="1" applyBorder="1" applyAlignment="1">
      <alignment horizontal="left" vertical="center" shrinkToFit="1"/>
    </xf>
    <xf numFmtId="0" fontId="52" fillId="3" borderId="13" xfId="1" applyFont="1" applyFill="1" applyBorder="1" applyAlignment="1">
      <alignment horizontal="left" vertical="center" shrinkToFit="1"/>
    </xf>
    <xf numFmtId="0" fontId="52" fillId="3" borderId="15" xfId="1" applyFont="1" applyFill="1" applyBorder="1" applyAlignment="1">
      <alignment horizontal="left" vertical="center" shrinkToFit="1"/>
    </xf>
    <xf numFmtId="0" fontId="52" fillId="3" borderId="95" xfId="1" applyFont="1" applyFill="1" applyBorder="1" applyAlignment="1">
      <alignment horizontal="left" vertical="center" shrinkToFit="1"/>
    </xf>
    <xf numFmtId="0" fontId="52" fillId="3" borderId="65" xfId="1" applyFont="1" applyFill="1" applyBorder="1" applyAlignment="1">
      <alignment vertical="center" shrinkToFit="1"/>
    </xf>
    <xf numFmtId="0" fontId="52" fillId="3" borderId="15" xfId="1" applyFont="1" applyFill="1" applyBorder="1" applyAlignment="1">
      <alignment vertical="center" shrinkToFit="1"/>
    </xf>
    <xf numFmtId="0" fontId="0" fillId="5" borderId="13" xfId="0" applyFill="1" applyBorder="1">
      <alignment vertical="center"/>
    </xf>
    <xf numFmtId="0" fontId="0" fillId="5" borderId="8" xfId="0" applyFill="1" applyBorder="1" applyAlignment="1">
      <alignment horizontal="left" vertical="center"/>
    </xf>
    <xf numFmtId="0" fontId="31" fillId="0" borderId="0" xfId="0" applyFont="1" applyAlignment="1">
      <alignment horizontal="left" vertical="center" wrapText="1"/>
    </xf>
    <xf numFmtId="0" fontId="10" fillId="11" borderId="38" xfId="0" applyFont="1" applyFill="1" applyBorder="1" applyAlignment="1">
      <alignment vertical="center" shrinkToFit="1"/>
    </xf>
    <xf numFmtId="0" fontId="10" fillId="11" borderId="50" xfId="0" applyFont="1" applyFill="1" applyBorder="1" applyAlignment="1">
      <alignment vertical="center" shrinkToFit="1"/>
    </xf>
    <xf numFmtId="0" fontId="24" fillId="0" borderId="12" xfId="0" applyFont="1" applyBorder="1" applyAlignment="1">
      <alignment horizontal="center" vertical="center" textRotation="255"/>
    </xf>
    <xf numFmtId="0" fontId="24" fillId="0" borderId="35" xfId="0" applyFont="1" applyBorder="1" applyAlignment="1">
      <alignment horizontal="center" vertical="center" textRotation="255"/>
    </xf>
    <xf numFmtId="0" fontId="24" fillId="0" borderId="14" xfId="0" applyFont="1" applyBorder="1" applyAlignment="1">
      <alignment horizontal="center" vertical="center" textRotation="255"/>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179" fontId="18" fillId="0" borderId="7" xfId="2" applyNumberFormat="1" applyFont="1" applyFill="1" applyBorder="1" applyAlignment="1" applyProtection="1">
      <alignment horizontal="right" vertical="center" shrinkToFit="1"/>
    </xf>
    <xf numFmtId="38" fontId="25" fillId="0" borderId="7" xfId="2" applyFont="1" applyFill="1" applyBorder="1" applyAlignment="1" applyProtection="1">
      <alignment horizontal="center" vertical="center" wrapText="1" shrinkToFit="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vertical="center" wrapText="1"/>
    </xf>
    <xf numFmtId="0" fontId="15" fillId="0" borderId="16" xfId="0" applyFont="1" applyBorder="1" applyAlignment="1">
      <alignment vertical="center" wrapText="1"/>
    </xf>
    <xf numFmtId="0" fontId="23" fillId="0" borderId="7" xfId="0" applyFont="1" applyBorder="1" applyAlignment="1">
      <alignment horizontal="center" vertical="center"/>
    </xf>
    <xf numFmtId="0" fontId="24" fillId="0" borderId="7" xfId="0" applyFont="1" applyBorder="1" applyAlignment="1">
      <alignment horizontal="center" vertical="center"/>
    </xf>
    <xf numFmtId="0" fontId="15" fillId="0" borderId="68" xfId="0" applyFont="1" applyBorder="1" applyAlignment="1">
      <alignment horizontal="center" vertical="center"/>
    </xf>
    <xf numFmtId="0" fontId="15" fillId="0" borderId="88" xfId="0" applyFont="1" applyBorder="1" applyAlignment="1">
      <alignment horizontal="center" vertical="center"/>
    </xf>
    <xf numFmtId="0" fontId="15" fillId="0" borderId="89" xfId="0" applyFont="1" applyBorder="1" applyAlignment="1">
      <alignment horizontal="center" vertical="center"/>
    </xf>
    <xf numFmtId="0" fontId="15" fillId="0" borderId="90" xfId="0" applyFont="1" applyBorder="1" applyAlignment="1">
      <alignment horizontal="center" vertical="center"/>
    </xf>
    <xf numFmtId="0" fontId="15" fillId="0" borderId="51" xfId="0" applyFont="1" applyBorder="1" applyAlignment="1">
      <alignment horizontal="center" vertical="center"/>
    </xf>
    <xf numFmtId="0" fontId="15" fillId="0" borderId="49" xfId="0" applyFont="1" applyBorder="1" applyAlignment="1">
      <alignment horizontal="center" vertical="center"/>
    </xf>
    <xf numFmtId="176" fontId="0" fillId="5" borderId="70" xfId="3" applyNumberFormat="1" applyFont="1" applyFill="1" applyBorder="1" applyAlignment="1" applyProtection="1">
      <alignment horizontal="center" vertical="center" wrapText="1" shrinkToFit="1"/>
    </xf>
    <xf numFmtId="176" fontId="0" fillId="5" borderId="66" xfId="3" applyNumberFormat="1" applyFont="1" applyFill="1" applyBorder="1" applyAlignment="1" applyProtection="1">
      <alignment horizontal="center" vertical="center" wrapText="1" shrinkToFit="1"/>
    </xf>
    <xf numFmtId="0" fontId="15" fillId="0" borderId="9" xfId="0" applyFont="1" applyBorder="1" applyAlignment="1">
      <alignment vertical="center" wrapText="1"/>
    </xf>
    <xf numFmtId="0" fontId="15" fillId="0" borderId="18" xfId="0" applyFont="1" applyBorder="1" applyAlignment="1">
      <alignment vertical="center" wrapText="1"/>
    </xf>
    <xf numFmtId="0" fontId="15" fillId="0" borderId="11" xfId="0" applyFont="1" applyBorder="1" applyAlignment="1">
      <alignment vertical="center" wrapText="1"/>
    </xf>
    <xf numFmtId="0" fontId="24" fillId="0" borderId="36" xfId="0" applyFont="1" applyBorder="1" applyAlignment="1">
      <alignment horizontal="left" vertical="center" wrapText="1"/>
    </xf>
    <xf numFmtId="0" fontId="24" fillId="0" borderId="18" xfId="0" applyFont="1" applyBorder="1" applyAlignment="1">
      <alignment horizontal="left" vertical="center" wrapText="1"/>
    </xf>
    <xf numFmtId="0" fontId="10" fillId="8" borderId="71" xfId="0" applyFont="1" applyFill="1" applyBorder="1" applyAlignment="1">
      <alignment horizontal="left" vertical="center" wrapText="1" shrinkToFit="1"/>
    </xf>
    <xf numFmtId="0" fontId="10" fillId="8" borderId="73" xfId="0" applyFont="1" applyFill="1" applyBorder="1" applyAlignment="1">
      <alignment horizontal="left" vertical="center" wrapText="1" shrinkToFit="1"/>
    </xf>
    <xf numFmtId="0" fontId="10" fillId="9" borderId="72" xfId="0" applyFont="1" applyFill="1" applyBorder="1" applyAlignment="1">
      <alignment horizontal="left" vertical="center" shrinkToFit="1"/>
    </xf>
    <xf numFmtId="0" fontId="10" fillId="9" borderId="87" xfId="0" applyFont="1" applyFill="1" applyBorder="1" applyAlignment="1">
      <alignment horizontal="left" vertical="center" shrinkToFit="1"/>
    </xf>
    <xf numFmtId="0" fontId="0" fillId="0" borderId="49" xfId="0"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51" xfId="0" applyBorder="1" applyAlignment="1">
      <alignment horizontal="center" vertical="center" textRotation="255" wrapText="1"/>
    </xf>
    <xf numFmtId="0" fontId="15" fillId="0" borderId="91" xfId="0" applyFont="1" applyBorder="1" applyAlignment="1">
      <alignment horizontal="left" vertical="center" wrapText="1"/>
    </xf>
    <xf numFmtId="0" fontId="15" fillId="0" borderId="70" xfId="0" applyFont="1" applyBorder="1" applyAlignment="1">
      <alignment horizontal="left" vertical="center" wrapText="1"/>
    </xf>
    <xf numFmtId="179" fontId="18" fillId="0" borderId="8" xfId="2" applyNumberFormat="1" applyFont="1" applyFill="1" applyBorder="1" applyAlignment="1" applyProtection="1">
      <alignment horizontal="right" vertical="center" shrinkToFit="1"/>
    </xf>
    <xf numFmtId="179" fontId="18" fillId="0" borderId="9" xfId="2" applyNumberFormat="1" applyFont="1" applyFill="1" applyBorder="1" applyAlignment="1" applyProtection="1">
      <alignment horizontal="right" vertical="center" shrinkToFit="1"/>
    </xf>
    <xf numFmtId="179" fontId="18" fillId="0" borderId="10" xfId="2" applyNumberFormat="1" applyFont="1" applyFill="1" applyBorder="1" applyAlignment="1" applyProtection="1">
      <alignment horizontal="right" vertical="center" shrinkToFit="1"/>
    </xf>
    <xf numFmtId="179" fontId="18" fillId="0" borderId="11" xfId="2" applyNumberFormat="1" applyFont="1" applyFill="1" applyBorder="1" applyAlignment="1" applyProtection="1">
      <alignment horizontal="right" vertical="center" shrinkToFit="1"/>
    </xf>
    <xf numFmtId="38" fontId="24" fillId="0" borderId="52" xfId="2" applyFont="1" applyFill="1" applyBorder="1" applyAlignment="1" applyProtection="1">
      <alignment horizontal="center"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15" xfId="0" applyFont="1" applyBorder="1" applyAlignment="1">
      <alignment horizontal="center" vertical="center"/>
    </xf>
    <xf numFmtId="0" fontId="15" fillId="0" borderId="17" xfId="0" applyFont="1" applyBorder="1" applyAlignment="1">
      <alignment vertical="center" wrapText="1"/>
    </xf>
    <xf numFmtId="0" fontId="15" fillId="0" borderId="49" xfId="0" applyFont="1" applyBorder="1" applyAlignment="1">
      <alignment horizontal="center" vertical="center" textRotation="255" wrapText="1"/>
    </xf>
    <xf numFmtId="0" fontId="15" fillId="0" borderId="1" xfId="0" applyFont="1" applyBorder="1" applyAlignment="1">
      <alignment horizontal="center" vertical="center" textRotation="255" wrapText="1"/>
    </xf>
    <xf numFmtId="0" fontId="15" fillId="0" borderId="51" xfId="0" applyFont="1" applyBorder="1" applyAlignment="1">
      <alignment horizontal="center" vertical="center" textRotation="255" wrapText="1"/>
    </xf>
    <xf numFmtId="0" fontId="27" fillId="0" borderId="8" xfId="0" quotePrefix="1" applyFont="1" applyBorder="1" applyAlignment="1">
      <alignment horizontal="center" vertical="center" wrapText="1" shrinkToFit="1"/>
    </xf>
    <xf numFmtId="0" fontId="27" fillId="0" borderId="9" xfId="0" quotePrefix="1" applyFont="1" applyBorder="1" applyAlignment="1">
      <alignment horizontal="center" vertical="center" wrapText="1" shrinkToFit="1"/>
    </xf>
    <xf numFmtId="0" fontId="27" fillId="0" borderId="36" xfId="0" quotePrefix="1" applyFont="1" applyBorder="1" applyAlignment="1">
      <alignment horizontal="center" vertical="center" wrapText="1" shrinkToFit="1"/>
    </xf>
    <xf numFmtId="0" fontId="27" fillId="0" borderId="18" xfId="0" quotePrefix="1" applyFont="1" applyBorder="1" applyAlignment="1">
      <alignment horizontal="center" vertical="center" wrapText="1" shrinkToFit="1"/>
    </xf>
    <xf numFmtId="0" fontId="27" fillId="0" borderId="10" xfId="0" quotePrefix="1" applyFont="1" applyBorder="1" applyAlignment="1">
      <alignment horizontal="center" vertical="center" wrapText="1" shrinkToFit="1"/>
    </xf>
    <xf numFmtId="0" fontId="27" fillId="0" borderId="11" xfId="0" quotePrefix="1" applyFont="1" applyBorder="1" applyAlignment="1">
      <alignment horizontal="center" vertical="center" wrapText="1" shrinkToFit="1"/>
    </xf>
    <xf numFmtId="0" fontId="18" fillId="0" borderId="8"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0" xfId="0" applyFont="1" applyAlignment="1">
      <alignment horizontal="center" vertical="center" shrinkToFit="1"/>
    </xf>
    <xf numFmtId="0" fontId="18" fillId="0" borderId="18"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7" xfId="0" quotePrefix="1" applyFont="1" applyBorder="1" applyAlignment="1">
      <alignment horizontal="left" vertical="center" shrinkToFit="1"/>
    </xf>
    <xf numFmtId="0" fontId="18" fillId="0" borderId="9" xfId="0" applyFont="1" applyBorder="1" applyAlignment="1">
      <alignment horizontal="left" vertical="center" shrinkToFit="1"/>
    </xf>
    <xf numFmtId="0" fontId="18" fillId="0" borderId="0" xfId="0" applyFont="1" applyAlignment="1">
      <alignment horizontal="left" vertical="top" wrapText="1" shrinkToFit="1"/>
    </xf>
    <xf numFmtId="0" fontId="18" fillId="0" borderId="18" xfId="0" applyFont="1" applyBorder="1" applyAlignment="1">
      <alignment horizontal="left" vertical="top" wrapText="1" shrinkToFit="1"/>
    </xf>
    <xf numFmtId="0" fontId="18" fillId="0" borderId="19" xfId="0" applyFont="1" applyBorder="1" applyAlignment="1">
      <alignment horizontal="left" vertical="top" wrapText="1" shrinkToFit="1"/>
    </xf>
    <xf numFmtId="0" fontId="18" fillId="0" borderId="11" xfId="0" applyFont="1" applyBorder="1" applyAlignment="1">
      <alignment horizontal="left" vertical="top" wrapText="1" shrinkToFit="1"/>
    </xf>
    <xf numFmtId="0" fontId="15" fillId="0" borderId="61" xfId="0" applyFont="1" applyBorder="1" applyAlignment="1">
      <alignment vertical="center" wrapText="1"/>
    </xf>
    <xf numFmtId="0" fontId="15" fillId="0" borderId="62" xfId="0" applyFont="1" applyBorder="1" applyAlignment="1">
      <alignment vertical="center" wrapText="1"/>
    </xf>
    <xf numFmtId="0" fontId="0" fillId="16" borderId="72" xfId="0" applyFill="1" applyBorder="1" applyAlignment="1">
      <alignment horizontal="left" vertical="center" wrapText="1" shrinkToFit="1"/>
    </xf>
    <xf numFmtId="0" fontId="10" fillId="16" borderId="87" xfId="0" applyFont="1" applyFill="1" applyBorder="1" applyAlignment="1">
      <alignment horizontal="left" vertical="center" wrapText="1" shrinkToFit="1"/>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0" fontId="0" fillId="5" borderId="91" xfId="0" applyFill="1" applyBorder="1" applyAlignment="1">
      <alignment horizontal="left" vertical="center" wrapText="1" shrinkToFit="1"/>
    </xf>
    <xf numFmtId="0" fontId="0" fillId="5" borderId="62" xfId="0" applyFill="1" applyBorder="1" applyAlignment="1">
      <alignment horizontal="left" vertical="center" wrapText="1" shrinkToFit="1"/>
    </xf>
    <xf numFmtId="49" fontId="58" fillId="0" borderId="13" xfId="12" applyNumberFormat="1" applyFont="1" applyBorder="1" applyAlignment="1" applyProtection="1">
      <alignment horizontal="center" vertical="center" shrinkToFit="1"/>
      <protection locked="0"/>
    </xf>
    <xf numFmtId="49" fontId="58" fillId="0" borderId="16" xfId="12" applyNumberFormat="1" applyFont="1" applyBorder="1" applyAlignment="1" applyProtection="1">
      <alignment horizontal="center" vertical="center" shrinkToFit="1"/>
      <protection locked="0"/>
    </xf>
    <xf numFmtId="0" fontId="34" fillId="0" borderId="13" xfId="12" applyFont="1" applyBorder="1" applyAlignment="1" applyProtection="1">
      <alignment horizontal="center" vertical="center" shrinkToFit="1"/>
      <protection locked="0"/>
    </xf>
    <xf numFmtId="0" fontId="34" fillId="0" borderId="16" xfId="12" applyFont="1" applyBorder="1" applyAlignment="1" applyProtection="1">
      <alignment horizontal="center" vertical="center" shrinkToFit="1"/>
      <protection locked="0"/>
    </xf>
    <xf numFmtId="0" fontId="34" fillId="0" borderId="7" xfId="12" applyFont="1" applyBorder="1" applyAlignment="1" applyProtection="1">
      <alignment horizontal="center" vertical="center" shrinkToFit="1"/>
      <protection locked="0"/>
    </xf>
    <xf numFmtId="0" fontId="28" fillId="0" borderId="17" xfId="12" applyFont="1" applyBorder="1" applyAlignment="1" applyProtection="1">
      <alignment vertical="top" wrapText="1"/>
      <protection hidden="1"/>
    </xf>
    <xf numFmtId="0" fontId="28" fillId="0" borderId="0" xfId="12" applyFont="1" applyAlignment="1" applyProtection="1">
      <alignment vertical="top" wrapText="1"/>
      <protection hidden="1"/>
    </xf>
    <xf numFmtId="0" fontId="24" fillId="0" borderId="7" xfId="12" applyFont="1" applyBorder="1" applyAlignment="1" applyProtection="1">
      <alignment horizontal="center" vertical="center"/>
      <protection hidden="1"/>
    </xf>
    <xf numFmtId="0" fontId="58" fillId="0" borderId="13" xfId="12" applyFont="1" applyBorder="1" applyAlignment="1" applyProtection="1">
      <alignment horizontal="center" vertical="center" shrinkToFit="1"/>
      <protection hidden="1"/>
    </xf>
    <xf numFmtId="0" fontId="58" fillId="0" borderId="16" xfId="12" applyFont="1" applyBorder="1" applyAlignment="1" applyProtection="1">
      <alignment horizontal="center" vertical="center" shrinkToFit="1"/>
      <protection hidden="1"/>
    </xf>
    <xf numFmtId="0" fontId="18" fillId="0" borderId="13" xfId="12" applyFont="1" applyBorder="1" applyAlignment="1" applyProtection="1">
      <alignment horizontal="center" vertical="center" shrinkToFit="1"/>
      <protection hidden="1"/>
    </xf>
    <xf numFmtId="0" fontId="18" fillId="0" borderId="15" xfId="12" applyFont="1" applyBorder="1" applyAlignment="1" applyProtection="1">
      <alignment horizontal="center" vertical="center" shrinkToFit="1"/>
      <protection hidden="1"/>
    </xf>
    <xf numFmtId="0" fontId="18" fillId="0" borderId="16" xfId="12" applyFont="1" applyBorder="1" applyAlignment="1" applyProtection="1">
      <alignment horizontal="center" vertical="center" shrinkToFit="1"/>
      <protection hidden="1"/>
    </xf>
    <xf numFmtId="0" fontId="24" fillId="0" borderId="0" xfId="12" applyFont="1" applyAlignment="1" applyProtection="1">
      <alignment horizontal="center" vertical="center"/>
      <protection hidden="1"/>
    </xf>
    <xf numFmtId="0" fontId="23" fillId="0" borderId="7" xfId="12" applyFont="1" applyBorder="1" applyAlignment="1" applyProtection="1">
      <alignment horizontal="center" vertical="center"/>
      <protection hidden="1"/>
    </xf>
    <xf numFmtId="0" fontId="60" fillId="0" borderId="0" xfId="9" applyFont="1" applyBorder="1" applyAlignment="1" applyProtection="1">
      <alignment horizontal="left" vertical="center" shrinkToFit="1"/>
      <protection locked="0"/>
    </xf>
    <xf numFmtId="0" fontId="56" fillId="0" borderId="36" xfId="12" applyFont="1" applyBorder="1" applyAlignment="1">
      <alignment horizontal="left" vertical="center" wrapText="1"/>
    </xf>
    <xf numFmtId="0" fontId="56" fillId="0" borderId="0" xfId="12" applyFont="1" applyAlignment="1">
      <alignment horizontal="left" vertical="center" wrapText="1"/>
    </xf>
    <xf numFmtId="0" fontId="60" fillId="0" borderId="0" xfId="9" applyFont="1" applyBorder="1" applyAlignment="1" applyProtection="1">
      <alignment horizontal="center" vertical="center" shrinkToFit="1"/>
      <protection locked="0"/>
    </xf>
    <xf numFmtId="0" fontId="47" fillId="2" borderId="13"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47" fillId="8" borderId="7" xfId="0" applyFont="1" applyFill="1" applyBorder="1" applyAlignment="1">
      <alignment horizontal="center" vertical="center"/>
    </xf>
    <xf numFmtId="0" fontId="33" fillId="13" borderId="7" xfId="0" applyFont="1" applyFill="1" applyBorder="1" applyAlignment="1">
      <alignment horizontal="center" vertical="center" wrapText="1"/>
    </xf>
    <xf numFmtId="0" fontId="47" fillId="9" borderId="7" xfId="0" applyFont="1" applyFill="1" applyBorder="1" applyAlignment="1">
      <alignment horizontal="center" vertical="center"/>
    </xf>
    <xf numFmtId="0" fontId="12" fillId="14" borderId="7" xfId="0" applyFont="1" applyFill="1" applyBorder="1" applyAlignment="1">
      <alignment horizontal="center" vertical="center"/>
    </xf>
    <xf numFmtId="0" fontId="47" fillId="11" borderId="7" xfId="0" applyFont="1" applyFill="1" applyBorder="1" applyAlignment="1">
      <alignment horizontal="center" vertical="center" wrapText="1"/>
    </xf>
    <xf numFmtId="0" fontId="10" fillId="13" borderId="7" xfId="0" applyFont="1" applyFill="1" applyBorder="1" applyAlignment="1">
      <alignment horizontal="center" vertical="center"/>
    </xf>
    <xf numFmtId="0" fontId="33" fillId="14" borderId="7" xfId="0" applyFont="1" applyFill="1" applyBorder="1" applyAlignment="1">
      <alignment horizontal="center" vertical="center"/>
    </xf>
    <xf numFmtId="0" fontId="47" fillId="8" borderId="12" xfId="0" applyFont="1" applyFill="1" applyBorder="1" applyAlignment="1">
      <alignment horizontal="center" vertical="center"/>
    </xf>
    <xf numFmtId="0" fontId="10" fillId="13" borderId="13" xfId="0" applyFont="1" applyFill="1" applyBorder="1" applyAlignment="1">
      <alignment horizontal="center" vertical="center"/>
    </xf>
    <xf numFmtId="0" fontId="47" fillId="9" borderId="43" xfId="0" applyFont="1" applyFill="1" applyBorder="1" applyAlignment="1">
      <alignment horizontal="center" vertical="center"/>
    </xf>
    <xf numFmtId="0" fontId="47" fillId="9" borderId="44" xfId="0" applyFont="1" applyFill="1" applyBorder="1" applyAlignment="1">
      <alignment horizontal="center" vertical="center"/>
    </xf>
    <xf numFmtId="0" fontId="47" fillId="9" borderId="45" xfId="0" applyFont="1" applyFill="1" applyBorder="1" applyAlignment="1">
      <alignment horizontal="center" vertical="center"/>
    </xf>
    <xf numFmtId="0" fontId="33" fillId="14" borderId="8" xfId="0" applyFont="1" applyFill="1" applyBorder="1" applyAlignment="1">
      <alignment horizontal="center" vertical="center"/>
    </xf>
    <xf numFmtId="0" fontId="33" fillId="14" borderId="17" xfId="0" applyFont="1" applyFill="1" applyBorder="1" applyAlignment="1">
      <alignment horizontal="center" vertical="center"/>
    </xf>
    <xf numFmtId="0" fontId="33" fillId="14" borderId="9" xfId="0" applyFont="1" applyFill="1" applyBorder="1" applyAlignment="1">
      <alignment horizontal="center" vertical="center"/>
    </xf>
    <xf numFmtId="0" fontId="47" fillId="11" borderId="14" xfId="0" applyFont="1" applyFill="1" applyBorder="1" applyAlignment="1">
      <alignment horizontal="center" vertical="center" wrapText="1"/>
    </xf>
    <xf numFmtId="0" fontId="33" fillId="14" borderId="14" xfId="0" applyFont="1" applyFill="1" applyBorder="1" applyAlignment="1">
      <alignment horizontal="center" vertical="center"/>
    </xf>
    <xf numFmtId="0" fontId="33" fillId="14" borderId="13" xfId="0" applyFont="1" applyFill="1" applyBorder="1" applyAlignment="1">
      <alignment horizontal="center" vertical="center"/>
    </xf>
    <xf numFmtId="0" fontId="33" fillId="14" borderId="15" xfId="0" applyFont="1" applyFill="1" applyBorder="1" applyAlignment="1">
      <alignment horizontal="center" vertical="center"/>
    </xf>
    <xf numFmtId="0" fontId="33" fillId="14" borderId="16" xfId="0" applyFont="1" applyFill="1" applyBorder="1" applyAlignment="1">
      <alignment horizontal="center" vertical="center"/>
    </xf>
    <xf numFmtId="0" fontId="33" fillId="14" borderId="36" xfId="0" applyFont="1" applyFill="1" applyBorder="1" applyAlignment="1">
      <alignment horizontal="center" vertical="center"/>
    </xf>
    <xf numFmtId="0" fontId="33" fillId="14" borderId="0" xfId="0" applyFont="1" applyFill="1" applyAlignment="1">
      <alignment horizontal="center" vertical="center"/>
    </xf>
    <xf numFmtId="0" fontId="33" fillId="14" borderId="18" xfId="0" applyFont="1" applyFill="1" applyBorder="1" applyAlignment="1">
      <alignment horizontal="center" vertical="center"/>
    </xf>
    <xf numFmtId="0" fontId="47" fillId="9" borderId="43" xfId="0" applyFont="1" applyFill="1" applyBorder="1" applyAlignment="1">
      <alignment horizontal="center" vertical="center" shrinkToFit="1"/>
    </xf>
    <xf numFmtId="0" fontId="47" fillId="9" borderId="44" xfId="0" applyFont="1" applyFill="1" applyBorder="1" applyAlignment="1">
      <alignment horizontal="center" vertical="center" shrinkToFit="1"/>
    </xf>
    <xf numFmtId="0" fontId="47" fillId="9" borderId="45" xfId="0" applyFont="1" applyFill="1" applyBorder="1" applyAlignment="1">
      <alignment horizontal="center" vertical="center" shrinkToFit="1"/>
    </xf>
    <xf numFmtId="0" fontId="33" fillId="14" borderId="10" xfId="0" applyFont="1" applyFill="1" applyBorder="1" applyAlignment="1">
      <alignment horizontal="center" vertical="center"/>
    </xf>
    <xf numFmtId="0" fontId="33" fillId="14" borderId="19" xfId="0" applyFont="1" applyFill="1" applyBorder="1" applyAlignment="1">
      <alignment horizontal="center" vertical="center"/>
    </xf>
    <xf numFmtId="0" fontId="33" fillId="14" borderId="11" xfId="0" applyFont="1" applyFill="1" applyBorder="1" applyAlignment="1">
      <alignment horizontal="center" vertical="center"/>
    </xf>
    <xf numFmtId="0" fontId="10" fillId="5" borderId="7" xfId="0" applyFont="1" applyFill="1" applyBorder="1" applyAlignment="1">
      <alignment horizontal="center" vertical="center" wrapText="1"/>
    </xf>
    <xf numFmtId="0" fontId="47" fillId="15" borderId="12" xfId="0" applyFont="1" applyFill="1" applyBorder="1" applyAlignment="1">
      <alignment horizontal="center" vertical="center"/>
    </xf>
    <xf numFmtId="0" fontId="10" fillId="7" borderId="10" xfId="0" applyFont="1" applyFill="1" applyBorder="1">
      <alignment vertical="center"/>
    </xf>
    <xf numFmtId="0" fontId="10" fillId="7" borderId="19" xfId="0" applyFont="1" applyFill="1" applyBorder="1">
      <alignment vertical="center"/>
    </xf>
    <xf numFmtId="0" fontId="10" fillId="7" borderId="11" xfId="0" applyFont="1" applyFill="1" applyBorder="1">
      <alignment vertical="center"/>
    </xf>
    <xf numFmtId="0" fontId="10" fillId="7" borderId="8" xfId="0" applyFont="1" applyFill="1" applyBorder="1">
      <alignment vertical="center"/>
    </xf>
    <xf numFmtId="0" fontId="10" fillId="7" borderId="17" xfId="0" applyFont="1" applyFill="1" applyBorder="1">
      <alignment vertical="center"/>
    </xf>
    <xf numFmtId="0" fontId="33" fillId="7" borderId="8" xfId="0" applyFont="1" applyFill="1" applyBorder="1">
      <alignment vertical="center"/>
    </xf>
    <xf numFmtId="0" fontId="33" fillId="7" borderId="17" xfId="0" applyFont="1" applyFill="1" applyBorder="1">
      <alignment vertical="center"/>
    </xf>
    <xf numFmtId="0" fontId="11" fillId="7" borderId="10" xfId="0" applyFont="1" applyFill="1" applyBorder="1">
      <alignment vertical="center"/>
    </xf>
    <xf numFmtId="0" fontId="11" fillId="7" borderId="19" xfId="0" applyFont="1" applyFill="1" applyBorder="1">
      <alignment vertical="center"/>
    </xf>
    <xf numFmtId="0" fontId="11" fillId="7" borderId="11" xfId="0" applyFont="1" applyFill="1" applyBorder="1">
      <alignment vertical="center"/>
    </xf>
    <xf numFmtId="0" fontId="47" fillId="9" borderId="46" xfId="0" applyFont="1" applyFill="1" applyBorder="1" applyAlignment="1">
      <alignment horizontal="center" vertical="center"/>
    </xf>
    <xf numFmtId="0" fontId="47" fillId="9" borderId="47" xfId="0" applyFont="1" applyFill="1" applyBorder="1" applyAlignment="1">
      <alignment horizontal="center" vertical="center"/>
    </xf>
    <xf numFmtId="0" fontId="47" fillId="9" borderId="48" xfId="0" applyFont="1" applyFill="1" applyBorder="1" applyAlignment="1">
      <alignment horizontal="center" vertical="center"/>
    </xf>
    <xf numFmtId="0" fontId="47" fillId="15" borderId="7" xfId="0" applyFont="1" applyFill="1" applyBorder="1" applyAlignment="1">
      <alignment horizontal="center" vertical="center"/>
    </xf>
    <xf numFmtId="0" fontId="0" fillId="19" borderId="7" xfId="0" applyFill="1" applyBorder="1" applyAlignment="1">
      <alignment horizontal="center" vertical="center"/>
    </xf>
    <xf numFmtId="0" fontId="0" fillId="19" borderId="7" xfId="0" applyFill="1" applyBorder="1" applyAlignment="1">
      <alignment horizontal="center" vertical="center" wrapText="1"/>
    </xf>
    <xf numFmtId="0" fontId="0" fillId="19" borderId="13" xfId="0" applyFill="1" applyBorder="1" applyAlignment="1">
      <alignment horizontal="center" vertical="center"/>
    </xf>
    <xf numFmtId="0" fontId="0" fillId="19" borderId="15" xfId="0" applyFill="1" applyBorder="1" applyAlignment="1">
      <alignment horizontal="center" vertical="center"/>
    </xf>
    <xf numFmtId="0" fontId="0" fillId="19" borderId="16" xfId="0" applyFill="1" applyBorder="1" applyAlignment="1">
      <alignment horizontal="center" vertical="center"/>
    </xf>
    <xf numFmtId="0" fontId="0" fillId="19" borderId="13" xfId="0" applyFill="1" applyBorder="1" applyAlignment="1">
      <alignment horizontal="left" vertical="center"/>
    </xf>
    <xf numFmtId="0" fontId="0" fillId="19" borderId="16" xfId="0" applyFill="1" applyBorder="1" applyAlignment="1">
      <alignment horizontal="left" vertical="center"/>
    </xf>
    <xf numFmtId="0" fontId="63" fillId="19" borderId="13" xfId="0" applyFont="1" applyFill="1" applyBorder="1" applyAlignment="1">
      <alignment horizontal="left" vertical="center"/>
    </xf>
    <xf numFmtId="0" fontId="63" fillId="19" borderId="16" xfId="0" applyFont="1" applyFill="1" applyBorder="1" applyAlignment="1">
      <alignment horizontal="left" vertical="center"/>
    </xf>
    <xf numFmtId="0" fontId="21" fillId="19" borderId="13" xfId="0" applyFont="1" applyFill="1" applyBorder="1" applyAlignment="1">
      <alignment horizontal="left" vertical="center"/>
    </xf>
    <xf numFmtId="0" fontId="21" fillId="19" borderId="16" xfId="0" applyFont="1" applyFill="1" applyBorder="1" applyAlignment="1">
      <alignment horizontal="left" vertical="center"/>
    </xf>
    <xf numFmtId="0" fontId="0" fillId="19" borderId="7" xfId="0" applyFill="1" applyBorder="1" applyAlignment="1">
      <alignment horizontal="left" vertical="center" wrapText="1"/>
    </xf>
  </cellXfs>
  <cellStyles count="18">
    <cellStyle name="ハイパーリンク" xfId="9" builtinId="8" customBuiltin="1"/>
    <cellStyle name="ハイパーリンク 2" xfId="5" xr:uid="{3189FBAB-2EBE-4A18-A0D3-CF4ED33097A1}"/>
    <cellStyle name="ハイパーリンク 2 2" xfId="8" xr:uid="{F28E6C67-4300-440F-97B1-D678B71926F2}"/>
    <cellStyle name="ハイパーリンク 3" xfId="7" xr:uid="{55104097-E2BA-4A7B-9773-1BF2FFFF559B}"/>
    <cellStyle name="桁区切り" xfId="2" builtinId="6"/>
    <cellStyle name="桁区切り 2" xfId="6" xr:uid="{3DB044EE-4687-4D39-A524-42D427E26AB5}"/>
    <cellStyle name="桁区切り 2 2" xfId="16" xr:uid="{01508A0B-5BD7-4789-9F4B-1885567F652F}"/>
    <cellStyle name="桁区切り 3" xfId="11" xr:uid="{FB9D967B-2876-4F0F-929D-EBD9E9068F71}"/>
    <cellStyle name="通貨" xfId="3" builtinId="7"/>
    <cellStyle name="通貨 2" xfId="10" xr:uid="{02BEF8F1-3310-4285-A770-BC79E353653C}"/>
    <cellStyle name="通貨 3" xfId="14" xr:uid="{4690D30C-6A14-4273-8F73-26D13AEB5EB1}"/>
    <cellStyle name="標準" xfId="0" builtinId="0" customBuiltin="1"/>
    <cellStyle name="標準 2" xfId="1" xr:uid="{D36A1D46-25A0-4142-9C28-D8E71C4FBC27}"/>
    <cellStyle name="標準 3" xfId="4" xr:uid="{F5B5DEB4-79B6-4627-AD20-013FBAC6F3A3}"/>
    <cellStyle name="標準 3 2" xfId="15" xr:uid="{645905B0-FA3A-417B-86E3-F9883EA0A75D}"/>
    <cellStyle name="標準 4" xfId="12" xr:uid="{EF83E3CE-EC11-4AA2-9CF2-026677C4A70B}"/>
    <cellStyle name="標準 5" xfId="13" xr:uid="{59F1FE22-3F10-4E81-B052-96FA7A5539CF}"/>
    <cellStyle name="標準 5 2" xfId="17" xr:uid="{929A132A-E644-4FAF-8CB3-54038766379F}"/>
  </cellStyles>
  <dxfs count="3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theme="0" tint="-0.499984740745262"/>
        </patternFill>
      </fill>
    </dxf>
    <dxf>
      <font>
        <color theme="0"/>
      </font>
      <fill>
        <patternFill>
          <bgColor rgb="FFED0000"/>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6" tint="0.79998168889431442"/>
        </patternFill>
      </fill>
    </dxf>
    <dxf>
      <fill>
        <patternFill>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6" tint="0.79998168889431442"/>
        </patternFill>
      </fill>
    </dxf>
    <dxf>
      <fill>
        <patternFill>
          <bgColor theme="6"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patternFill>
      </fill>
    </dxf>
  </dxfs>
  <tableStyles count="0" defaultTableStyle="TableStyleMedium2" defaultPivotStyle="PivotStyleLight16"/>
  <colors>
    <mruColors>
      <color rgb="FFED0000"/>
      <color rgb="FFCAEAFA"/>
      <color rgb="FFF5B2B2"/>
      <color rgb="FFFFD5EC"/>
      <color rgb="FFEAD9FF"/>
      <color rgb="FFFFDBC9"/>
      <color rgb="FFCEBFDD"/>
      <color rgb="FF9FD9F6"/>
      <color rgb="FFD7E7AF"/>
      <color rgb="FFCFA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29</xdr:col>
      <xdr:colOff>33617</xdr:colOff>
      <xdr:row>19</xdr:row>
      <xdr:rowOff>246530</xdr:rowOff>
    </xdr:from>
    <xdr:to>
      <xdr:col>37</xdr:col>
      <xdr:colOff>324972</xdr:colOff>
      <xdr:row>24</xdr:row>
      <xdr:rowOff>130556</xdr:rowOff>
    </xdr:to>
    <xdr:pic>
      <xdr:nvPicPr>
        <xdr:cNvPr id="3" name="図 2">
          <a:extLst>
            <a:ext uri="{FF2B5EF4-FFF2-40B4-BE49-F238E27FC236}">
              <a16:creationId xmlns:a16="http://schemas.microsoft.com/office/drawing/2014/main" id="{9D15C08B-C1D0-4E6D-B03E-E564507DB86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23" t="8490" r="6675" b="7579"/>
        <a:stretch>
          <a:fillRect/>
        </a:stretch>
      </xdr:blipFill>
      <xdr:spPr bwMode="auto">
        <a:xfrm>
          <a:off x="13872882" y="5356412"/>
          <a:ext cx="5468472" cy="128476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112058</xdr:colOff>
      <xdr:row>3</xdr:row>
      <xdr:rowOff>0</xdr:rowOff>
    </xdr:from>
    <xdr:to>
      <xdr:col>37</xdr:col>
      <xdr:colOff>148478</xdr:colOff>
      <xdr:row>19</xdr:row>
      <xdr:rowOff>57150</xdr:rowOff>
    </xdr:to>
    <xdr:pic>
      <xdr:nvPicPr>
        <xdr:cNvPr id="4" name="図 3">
          <a:extLst>
            <a:ext uri="{FF2B5EF4-FFF2-40B4-BE49-F238E27FC236}">
              <a16:creationId xmlns:a16="http://schemas.microsoft.com/office/drawing/2014/main" id="{0D9C39D2-CD37-62F0-13AC-36F589734B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51323" y="694765"/>
          <a:ext cx="5213537" cy="4472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95250</xdr:colOff>
      <xdr:row>8</xdr:row>
      <xdr:rowOff>28575</xdr:rowOff>
    </xdr:from>
    <xdr:to>
      <xdr:col>28</xdr:col>
      <xdr:colOff>209550</xdr:colOff>
      <xdr:row>14</xdr:row>
      <xdr:rowOff>76201</xdr:rowOff>
    </xdr:to>
    <xdr:pic>
      <xdr:nvPicPr>
        <xdr:cNvPr id="8" name="図 7">
          <a:extLst>
            <a:ext uri="{FF2B5EF4-FFF2-40B4-BE49-F238E27FC236}">
              <a16:creationId xmlns:a16="http://schemas.microsoft.com/office/drawing/2014/main" id="{C115B779-8E84-87D0-98E8-7E9FEDA9061D}"/>
            </a:ext>
          </a:extLst>
        </xdr:cNvPr>
        <xdr:cNvPicPr>
          <a:picLocks noChangeAspect="1"/>
        </xdr:cNvPicPr>
      </xdr:nvPicPr>
      <xdr:blipFill rotWithShape="1">
        <a:blip xmlns:r="http://schemas.openxmlformats.org/officeDocument/2006/relationships" r:embed="rId1"/>
        <a:srcRect l="160" t="21592" r="60219" b="58689"/>
        <a:stretch/>
      </xdr:blipFill>
      <xdr:spPr>
        <a:xfrm>
          <a:off x="6534150" y="1219200"/>
          <a:ext cx="4781550" cy="1247776"/>
        </a:xfrm>
        <a:prstGeom prst="rect">
          <a:avLst/>
        </a:prstGeom>
        <a:ln>
          <a:solidFill>
            <a:sysClr val="windowText" lastClr="000000"/>
          </a:solidFill>
        </a:ln>
      </xdr:spPr>
    </xdr:pic>
    <xdr:clientData/>
  </xdr:twoCellAnchor>
  <xdr:twoCellAnchor>
    <xdr:from>
      <xdr:col>16</xdr:col>
      <xdr:colOff>86238</xdr:colOff>
      <xdr:row>8</xdr:row>
      <xdr:rowOff>50034</xdr:rowOff>
    </xdr:from>
    <xdr:to>
      <xdr:col>16</xdr:col>
      <xdr:colOff>335211</xdr:colOff>
      <xdr:row>12</xdr:row>
      <xdr:rowOff>9527</xdr:rowOff>
    </xdr:to>
    <xdr:grpSp>
      <xdr:nvGrpSpPr>
        <xdr:cNvPr id="4" name="グループ化 3">
          <a:extLst>
            <a:ext uri="{FF2B5EF4-FFF2-40B4-BE49-F238E27FC236}">
              <a16:creationId xmlns:a16="http://schemas.microsoft.com/office/drawing/2014/main" id="{90A2AFF5-4750-E4BB-64C4-FC41EBE59801}"/>
            </a:ext>
          </a:extLst>
        </xdr:cNvPr>
        <xdr:cNvGrpSpPr>
          <a:grpSpLocks noChangeAspect="1"/>
        </xdr:cNvGrpSpPr>
      </xdr:nvGrpSpPr>
      <xdr:grpSpPr>
        <a:xfrm>
          <a:off x="7157598" y="1238754"/>
          <a:ext cx="248973" cy="957713"/>
          <a:chOff x="7155948" y="1298832"/>
          <a:chExt cx="261647" cy="966180"/>
        </a:xfrm>
      </xdr:grpSpPr>
      <xdr:sp macro="" textlink="">
        <xdr:nvSpPr>
          <xdr:cNvPr id="5" name="正方形/長方形 4">
            <a:extLst>
              <a:ext uri="{FF2B5EF4-FFF2-40B4-BE49-F238E27FC236}">
                <a16:creationId xmlns:a16="http://schemas.microsoft.com/office/drawing/2014/main" id="{91B4D325-9B9B-75F4-4143-012B42B057D4}"/>
              </a:ext>
            </a:extLst>
          </xdr:cNvPr>
          <xdr:cNvSpPr/>
        </xdr:nvSpPr>
        <xdr:spPr>
          <a:xfrm>
            <a:off x="7175969" y="1298832"/>
            <a:ext cx="241626" cy="1440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58E960C3-407B-5642-C8F3-BBA90BC60A25}"/>
              </a:ext>
            </a:extLst>
          </xdr:cNvPr>
          <xdr:cNvSpPr/>
        </xdr:nvSpPr>
        <xdr:spPr>
          <a:xfrm>
            <a:off x="7155948" y="2121587"/>
            <a:ext cx="169620" cy="143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47626</xdr:colOff>
      <xdr:row>38</xdr:row>
      <xdr:rowOff>200025</xdr:rowOff>
    </xdr:from>
    <xdr:to>
      <xdr:col>17</xdr:col>
      <xdr:colOff>247650</xdr:colOff>
      <xdr:row>43</xdr:row>
      <xdr:rowOff>66675</xdr:rowOff>
    </xdr:to>
    <xdr:sp macro="" textlink="">
      <xdr:nvSpPr>
        <xdr:cNvPr id="2" name="右大かっこ 1">
          <a:extLst>
            <a:ext uri="{FF2B5EF4-FFF2-40B4-BE49-F238E27FC236}">
              <a16:creationId xmlns:a16="http://schemas.microsoft.com/office/drawing/2014/main" id="{4E5A1C6D-28B0-A3CA-99A9-936254029E02}"/>
            </a:ext>
          </a:extLst>
        </xdr:cNvPr>
        <xdr:cNvSpPr/>
      </xdr:nvSpPr>
      <xdr:spPr>
        <a:xfrm>
          <a:off x="5229226" y="6153150"/>
          <a:ext cx="200024" cy="942975"/>
        </a:xfrm>
        <a:prstGeom prst="rightBracket">
          <a:avLst/>
        </a:prstGeom>
        <a:ln w="31750">
          <a:solidFill>
            <a:schemeClr val="accent1"/>
          </a:solidFill>
          <a:headEnd w="lg" len="med"/>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35</xdr:col>
      <xdr:colOff>41413</xdr:colOff>
      <xdr:row>34</xdr:row>
      <xdr:rowOff>190502</xdr:rowOff>
    </xdr:from>
    <xdr:to>
      <xdr:col>35</xdr:col>
      <xdr:colOff>241437</xdr:colOff>
      <xdr:row>43</xdr:row>
      <xdr:rowOff>57978</xdr:rowOff>
    </xdr:to>
    <xdr:sp macro="" textlink="">
      <xdr:nvSpPr>
        <xdr:cNvPr id="3" name="右大かっこ 2">
          <a:extLst>
            <a:ext uri="{FF2B5EF4-FFF2-40B4-BE49-F238E27FC236}">
              <a16:creationId xmlns:a16="http://schemas.microsoft.com/office/drawing/2014/main" id="{339C82F7-A7BA-437A-BDE4-5EDCBD3EBE3C}"/>
            </a:ext>
          </a:extLst>
        </xdr:cNvPr>
        <xdr:cNvSpPr/>
      </xdr:nvSpPr>
      <xdr:spPr>
        <a:xfrm>
          <a:off x="10369826" y="5309154"/>
          <a:ext cx="200024" cy="1772476"/>
        </a:xfrm>
        <a:prstGeom prst="rightBracket">
          <a:avLst/>
        </a:prstGeom>
        <a:ln w="31750">
          <a:solidFill>
            <a:schemeClr val="accent1"/>
          </a:solidFill>
          <a:headEnd w="lg" len="med"/>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17</xdr:col>
      <xdr:colOff>112059</xdr:colOff>
      <xdr:row>49</xdr:row>
      <xdr:rowOff>358588</xdr:rowOff>
    </xdr:from>
    <xdr:to>
      <xdr:col>17</xdr:col>
      <xdr:colOff>312083</xdr:colOff>
      <xdr:row>54</xdr:row>
      <xdr:rowOff>90767</xdr:rowOff>
    </xdr:to>
    <xdr:sp macro="" textlink="">
      <xdr:nvSpPr>
        <xdr:cNvPr id="6" name="右大かっこ 5">
          <a:extLst>
            <a:ext uri="{FF2B5EF4-FFF2-40B4-BE49-F238E27FC236}">
              <a16:creationId xmlns:a16="http://schemas.microsoft.com/office/drawing/2014/main" id="{CA1314ED-8DD9-4E16-975C-D2E434FB998C}"/>
            </a:ext>
          </a:extLst>
        </xdr:cNvPr>
        <xdr:cNvSpPr/>
      </xdr:nvSpPr>
      <xdr:spPr>
        <a:xfrm>
          <a:off x="6051177" y="11474823"/>
          <a:ext cx="200024" cy="1457885"/>
        </a:xfrm>
        <a:prstGeom prst="rightBracket">
          <a:avLst/>
        </a:prstGeom>
        <a:ln w="31750">
          <a:solidFill>
            <a:schemeClr val="accent1"/>
          </a:solidFill>
          <a:headEnd w="lg" len="med"/>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35</xdr:col>
      <xdr:colOff>30110</xdr:colOff>
      <xdr:row>53</xdr:row>
      <xdr:rowOff>176761</xdr:rowOff>
    </xdr:from>
    <xdr:to>
      <xdr:col>35</xdr:col>
      <xdr:colOff>230134</xdr:colOff>
      <xdr:row>54</xdr:row>
      <xdr:rowOff>248479</xdr:rowOff>
    </xdr:to>
    <xdr:sp macro="" textlink="">
      <xdr:nvSpPr>
        <xdr:cNvPr id="7" name="右大かっこ 6">
          <a:extLst>
            <a:ext uri="{FF2B5EF4-FFF2-40B4-BE49-F238E27FC236}">
              <a16:creationId xmlns:a16="http://schemas.microsoft.com/office/drawing/2014/main" id="{BC9C94A4-C7B5-471D-B39A-3BCDCF631F17}"/>
            </a:ext>
          </a:extLst>
        </xdr:cNvPr>
        <xdr:cNvSpPr/>
      </xdr:nvSpPr>
      <xdr:spPr>
        <a:xfrm>
          <a:off x="11882523" y="12600674"/>
          <a:ext cx="200024" cy="452718"/>
        </a:xfrm>
        <a:prstGeom prst="rightBracket">
          <a:avLst/>
        </a:prstGeom>
        <a:ln w="31750">
          <a:solidFill>
            <a:schemeClr val="accent1"/>
          </a:solidFill>
          <a:headEnd w="lg" len="med"/>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メイリオUI">
  <a:themeElements>
    <a:clrScheme name="アクセントカラー">
      <a:dk1>
        <a:sysClr val="windowText" lastClr="000000"/>
      </a:dk1>
      <a:lt1>
        <a:sysClr val="window" lastClr="FFFFFF"/>
      </a:lt1>
      <a:dk2>
        <a:srgbClr val="0E2841"/>
      </a:dk2>
      <a:lt2>
        <a:srgbClr val="E8E8E8"/>
      </a:lt2>
      <a:accent1>
        <a:srgbClr val="FF2800"/>
      </a:accent1>
      <a:accent2>
        <a:srgbClr val="FAF500"/>
      </a:accent2>
      <a:accent3>
        <a:srgbClr val="35A16B"/>
      </a:accent3>
      <a:accent4>
        <a:srgbClr val="9A0079"/>
      </a:accent4>
      <a:accent5>
        <a:srgbClr val="66CCFF"/>
      </a:accent5>
      <a:accent6>
        <a:srgbClr val="FF9900"/>
      </a:accent6>
      <a:hlink>
        <a:srgbClr val="467886"/>
      </a:hlink>
      <a:folHlink>
        <a:srgbClr val="96607D"/>
      </a:folHlink>
    </a:clrScheme>
    <a:fontScheme name="ユーザー定義 5">
      <a:majorFont>
        <a:latin typeface="Segoe UI Symbol"/>
        <a:ea typeface="Meiryo UI"/>
        <a:cs typeface=""/>
      </a:majorFont>
      <a:minorFont>
        <a:latin typeface="Segoe UI Symbol"/>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B7715-37F1-48F1-9D98-09D339059302}">
  <sheetPr codeName="Sheet1">
    <tabColor theme="1"/>
    <pageSetUpPr fitToPage="1"/>
  </sheetPr>
  <dimension ref="B2:C27"/>
  <sheetViews>
    <sheetView showGridLines="0" tabSelected="1" zoomScaleNormal="100" workbookViewId="0"/>
  </sheetViews>
  <sheetFormatPr defaultColWidth="9" defaultRowHeight="14.4" x14ac:dyDescent="0.3"/>
  <cols>
    <col min="1" max="1" width="3.6328125" style="1" customWidth="1"/>
    <col min="2" max="2" width="25" style="1" customWidth="1"/>
    <col min="3" max="3" width="82.08984375" style="1" customWidth="1"/>
    <col min="4" max="16384" width="9" style="1"/>
  </cols>
  <sheetData>
    <row r="2" spans="2:3" ht="22.8" x14ac:dyDescent="0.3">
      <c r="B2" s="178" t="s">
        <v>600</v>
      </c>
    </row>
    <row r="4" spans="2:3" x14ac:dyDescent="0.3">
      <c r="B4" s="13" t="s">
        <v>189</v>
      </c>
    </row>
    <row r="5" spans="2:3" x14ac:dyDescent="0.3">
      <c r="B5" s="152" t="s">
        <v>601</v>
      </c>
    </row>
    <row r="6" spans="2:3" x14ac:dyDescent="0.3">
      <c r="B6" s="152" t="s">
        <v>603</v>
      </c>
    </row>
    <row r="8" spans="2:3" x14ac:dyDescent="0.3">
      <c r="B8" s="28" t="s">
        <v>185</v>
      </c>
      <c r="C8" s="28" t="s">
        <v>195</v>
      </c>
    </row>
    <row r="9" spans="2:3" x14ac:dyDescent="0.3">
      <c r="B9" s="39" t="s">
        <v>184</v>
      </c>
      <c r="C9" s="176" t="s">
        <v>196</v>
      </c>
    </row>
    <row r="10" spans="2:3" x14ac:dyDescent="0.3">
      <c r="B10" s="39" t="s">
        <v>188</v>
      </c>
      <c r="C10" s="177" t="s">
        <v>429</v>
      </c>
    </row>
    <row r="11" spans="2:3" x14ac:dyDescent="0.3">
      <c r="B11" s="141" t="s">
        <v>315</v>
      </c>
      <c r="C11" s="176" t="s">
        <v>186</v>
      </c>
    </row>
    <row r="12" spans="2:3" x14ac:dyDescent="0.3">
      <c r="B12" s="141" t="s">
        <v>316</v>
      </c>
      <c r="C12" s="176" t="s">
        <v>187</v>
      </c>
    </row>
    <row r="13" spans="2:3" x14ac:dyDescent="0.3">
      <c r="B13" s="24"/>
    </row>
    <row r="14" spans="2:3" x14ac:dyDescent="0.3">
      <c r="B14" s="25" t="s">
        <v>190</v>
      </c>
    </row>
    <row r="15" spans="2:3" x14ac:dyDescent="0.3">
      <c r="B15" s="24" t="s">
        <v>208</v>
      </c>
    </row>
    <row r="16" spans="2:3" x14ac:dyDescent="0.3">
      <c r="B16" t="s">
        <v>604</v>
      </c>
    </row>
    <row r="18" spans="2:2" x14ac:dyDescent="0.3">
      <c r="B18" s="13" t="s">
        <v>191</v>
      </c>
    </row>
    <row r="19" spans="2:2" x14ac:dyDescent="0.3">
      <c r="B19" s="24" t="s">
        <v>209</v>
      </c>
    </row>
    <row r="20" spans="2:2" x14ac:dyDescent="0.3">
      <c r="B20" t="s">
        <v>602</v>
      </c>
    </row>
    <row r="22" spans="2:2" x14ac:dyDescent="0.3">
      <c r="B22" s="13" t="s">
        <v>192</v>
      </c>
    </row>
    <row r="23" spans="2:2" x14ac:dyDescent="0.3">
      <c r="B23" s="152" t="s">
        <v>322</v>
      </c>
    </row>
    <row r="24" spans="2:2" x14ac:dyDescent="0.3">
      <c r="B24" s="152" t="s">
        <v>320</v>
      </c>
    </row>
    <row r="25" spans="2:2" x14ac:dyDescent="0.3">
      <c r="B25" s="153" t="s">
        <v>321</v>
      </c>
    </row>
    <row r="26" spans="2:2" x14ac:dyDescent="0.3">
      <c r="B26" s="152" t="s">
        <v>318</v>
      </c>
    </row>
    <row r="27" spans="2:2" x14ac:dyDescent="0.3">
      <c r="B27" s="152" t="s">
        <v>319</v>
      </c>
    </row>
  </sheetData>
  <sheetProtection algorithmName="SHA-512" hashValue="mdFc9RnQbR82eKCsgxhLf/zv6p2/y/aDOCG7FqwWnBNsbrovGsAIbAXr3BYQDfJCuKjOXFsTX8xo0hkN6MU2pg==" saltValue="j2KzFttOeTHNuY4siimRDQ==" spinCount="100000" sheet="1" objects="1" scenarios="1"/>
  <phoneticPr fontId="5"/>
  <pageMargins left="0.7" right="0.7" top="0.75" bottom="0.75" header="0.3" footer="0.3"/>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69548-4550-432A-9217-576A64F2F89E}">
  <sheetPr codeName="Sheet9">
    <tabColor rgb="FFFF0000"/>
  </sheetPr>
  <dimension ref="A1:G62"/>
  <sheetViews>
    <sheetView zoomScaleNormal="100" workbookViewId="0"/>
  </sheetViews>
  <sheetFormatPr defaultRowHeight="14.4" x14ac:dyDescent="0.3"/>
  <cols>
    <col min="1" max="1" width="27.36328125" customWidth="1"/>
    <col min="2" max="2" width="44" customWidth="1"/>
    <col min="3" max="3" width="62" customWidth="1"/>
  </cols>
  <sheetData>
    <row r="1" spans="1:7" x14ac:dyDescent="0.3">
      <c r="A1" t="s">
        <v>497</v>
      </c>
    </row>
    <row r="2" spans="1:7" x14ac:dyDescent="0.3">
      <c r="A2" s="392" t="s">
        <v>498</v>
      </c>
      <c r="B2" s="392" t="s">
        <v>499</v>
      </c>
      <c r="C2" s="392" t="s">
        <v>500</v>
      </c>
    </row>
    <row r="3" spans="1:7" x14ac:dyDescent="0.3">
      <c r="A3" s="393" t="s">
        <v>501</v>
      </c>
      <c r="B3" s="393" t="s">
        <v>502</v>
      </c>
      <c r="C3" s="393"/>
    </row>
    <row r="4" spans="1:7" x14ac:dyDescent="0.3">
      <c r="A4" s="393" t="s">
        <v>503</v>
      </c>
      <c r="B4" s="393" t="s">
        <v>504</v>
      </c>
      <c r="C4" s="393"/>
    </row>
    <row r="5" spans="1:7" x14ac:dyDescent="0.3">
      <c r="A5" s="393" t="s">
        <v>505</v>
      </c>
      <c r="B5" s="393" t="s">
        <v>506</v>
      </c>
      <c r="C5" s="393" t="s">
        <v>507</v>
      </c>
    </row>
    <row r="6" spans="1:7" x14ac:dyDescent="0.3">
      <c r="A6" s="393" t="s">
        <v>505</v>
      </c>
      <c r="B6" s="393" t="s">
        <v>508</v>
      </c>
      <c r="C6" s="393"/>
    </row>
    <row r="7" spans="1:7" x14ac:dyDescent="0.3">
      <c r="A7" s="393" t="s">
        <v>509</v>
      </c>
      <c r="B7" s="393" t="s">
        <v>510</v>
      </c>
      <c r="C7" s="393"/>
    </row>
    <row r="8" spans="1:7" x14ac:dyDescent="0.3">
      <c r="A8" s="393" t="s">
        <v>511</v>
      </c>
      <c r="B8" s="393" t="s">
        <v>512</v>
      </c>
      <c r="C8" s="393"/>
    </row>
    <row r="10" spans="1:7" x14ac:dyDescent="0.3">
      <c r="A10" t="s">
        <v>184</v>
      </c>
    </row>
    <row r="11" spans="1:7" x14ac:dyDescent="0.3">
      <c r="A11" s="392" t="s">
        <v>498</v>
      </c>
      <c r="B11" s="392" t="s">
        <v>499</v>
      </c>
      <c r="C11" s="392" t="s">
        <v>500</v>
      </c>
    </row>
    <row r="12" spans="1:7" x14ac:dyDescent="0.3">
      <c r="A12" s="394" t="s">
        <v>513</v>
      </c>
      <c r="B12" s="394" t="s">
        <v>514</v>
      </c>
      <c r="C12" s="394" t="s">
        <v>515</v>
      </c>
      <c r="E12" s="395"/>
      <c r="F12" s="395"/>
      <c r="G12" s="395"/>
    </row>
    <row r="13" spans="1:7" x14ac:dyDescent="0.3">
      <c r="A13" s="394" t="s">
        <v>516</v>
      </c>
      <c r="B13" s="394" t="s">
        <v>517</v>
      </c>
      <c r="C13" s="394"/>
    </row>
    <row r="14" spans="1:7" x14ac:dyDescent="0.3">
      <c r="A14" s="394" t="s">
        <v>518</v>
      </c>
      <c r="B14" s="394" t="s">
        <v>519</v>
      </c>
      <c r="C14" s="394"/>
    </row>
    <row r="15" spans="1:7" x14ac:dyDescent="0.3">
      <c r="A15" s="394" t="s">
        <v>329</v>
      </c>
      <c r="B15" s="394" t="s">
        <v>520</v>
      </c>
      <c r="C15" s="394"/>
    </row>
    <row r="16" spans="1:7" x14ac:dyDescent="0.3">
      <c r="A16" s="394" t="s">
        <v>521</v>
      </c>
      <c r="B16" s="394" t="s">
        <v>522</v>
      </c>
      <c r="C16" s="394"/>
    </row>
    <row r="18" spans="1:3" x14ac:dyDescent="0.3">
      <c r="A18" t="s">
        <v>523</v>
      </c>
      <c r="B18" s="396"/>
      <c r="C18" s="396"/>
    </row>
    <row r="19" spans="1:3" x14ac:dyDescent="0.3">
      <c r="A19" s="392" t="s">
        <v>498</v>
      </c>
      <c r="B19" s="392" t="s">
        <v>499</v>
      </c>
      <c r="C19" s="392" t="s">
        <v>500</v>
      </c>
    </row>
    <row r="20" spans="1:3" x14ac:dyDescent="0.3">
      <c r="A20" s="394" t="s">
        <v>264</v>
      </c>
      <c r="B20" s="394" t="s">
        <v>524</v>
      </c>
      <c r="C20" s="393"/>
    </row>
    <row r="21" spans="1:3" x14ac:dyDescent="0.3">
      <c r="A21" s="394" t="s">
        <v>525</v>
      </c>
      <c r="B21" s="394" t="s">
        <v>526</v>
      </c>
      <c r="C21" s="393"/>
    </row>
    <row r="22" spans="1:3" x14ac:dyDescent="0.3">
      <c r="A22" s="394" t="s">
        <v>527</v>
      </c>
      <c r="B22" s="394" t="s">
        <v>514</v>
      </c>
      <c r="C22" s="394"/>
    </row>
    <row r="23" spans="1:3" x14ac:dyDescent="0.3">
      <c r="A23" s="394" t="s">
        <v>528</v>
      </c>
      <c r="B23" s="393" t="s">
        <v>529</v>
      </c>
      <c r="C23" s="393" t="s">
        <v>530</v>
      </c>
    </row>
    <row r="24" spans="1:3" x14ac:dyDescent="0.3">
      <c r="A24" s="394" t="s">
        <v>528</v>
      </c>
      <c r="B24" s="393" t="s">
        <v>531</v>
      </c>
      <c r="C24" s="393"/>
    </row>
    <row r="25" spans="1:3" x14ac:dyDescent="0.3">
      <c r="A25" s="394" t="s">
        <v>532</v>
      </c>
      <c r="B25" s="393" t="s">
        <v>533</v>
      </c>
      <c r="C25" s="393" t="s">
        <v>534</v>
      </c>
    </row>
    <row r="26" spans="1:3" x14ac:dyDescent="0.3">
      <c r="A26" s="394" t="s">
        <v>535</v>
      </c>
      <c r="B26" s="397" t="s">
        <v>536</v>
      </c>
      <c r="C26" s="393"/>
    </row>
    <row r="27" spans="1:3" x14ac:dyDescent="0.3">
      <c r="A27" s="394" t="s">
        <v>537</v>
      </c>
      <c r="B27" s="393" t="s">
        <v>538</v>
      </c>
      <c r="C27" s="393" t="s">
        <v>539</v>
      </c>
    </row>
    <row r="28" spans="1:3" x14ac:dyDescent="0.3">
      <c r="A28" s="394" t="s">
        <v>537</v>
      </c>
      <c r="B28" s="393" t="s">
        <v>540</v>
      </c>
      <c r="C28" s="393"/>
    </row>
    <row r="29" spans="1:3" x14ac:dyDescent="0.3">
      <c r="A29" s="394" t="s">
        <v>541</v>
      </c>
      <c r="B29" s="393" t="s">
        <v>542</v>
      </c>
      <c r="C29" s="393"/>
    </row>
    <row r="30" spans="1:3" x14ac:dyDescent="0.3">
      <c r="A30" s="394" t="s">
        <v>543</v>
      </c>
      <c r="B30" s="393" t="s">
        <v>544</v>
      </c>
      <c r="C30" s="393" t="s">
        <v>545</v>
      </c>
    </row>
    <row r="31" spans="1:3" x14ac:dyDescent="0.3">
      <c r="A31" s="394" t="s">
        <v>546</v>
      </c>
      <c r="B31" s="393" t="s">
        <v>547</v>
      </c>
      <c r="C31" s="393" t="s">
        <v>548</v>
      </c>
    </row>
    <row r="32" spans="1:3" x14ac:dyDescent="0.3">
      <c r="A32" s="394" t="s">
        <v>546</v>
      </c>
      <c r="B32" s="393" t="s">
        <v>549</v>
      </c>
      <c r="C32" s="393"/>
    </row>
    <row r="33" spans="1:3" ht="28.8" x14ac:dyDescent="0.3">
      <c r="A33" s="394" t="s">
        <v>550</v>
      </c>
      <c r="B33" s="393" t="s">
        <v>547</v>
      </c>
      <c r="C33" s="398" t="s">
        <v>551</v>
      </c>
    </row>
    <row r="34" spans="1:3" ht="28.8" x14ac:dyDescent="0.3">
      <c r="A34" s="394" t="s">
        <v>550</v>
      </c>
      <c r="B34" s="393" t="s">
        <v>549</v>
      </c>
      <c r="C34" s="398"/>
    </row>
    <row r="35" spans="1:3" x14ac:dyDescent="0.3">
      <c r="A35" s="394" t="s">
        <v>552</v>
      </c>
      <c r="B35" s="393" t="s">
        <v>553</v>
      </c>
      <c r="C35" s="393"/>
    </row>
    <row r="36" spans="1:3" x14ac:dyDescent="0.3">
      <c r="A36" s="394" t="s">
        <v>554</v>
      </c>
      <c r="B36" s="393" t="s">
        <v>555</v>
      </c>
      <c r="C36" s="393"/>
    </row>
    <row r="37" spans="1:3" ht="28.8" x14ac:dyDescent="0.3">
      <c r="A37" s="394" t="s">
        <v>556</v>
      </c>
      <c r="B37" s="398" t="s">
        <v>557</v>
      </c>
      <c r="C37" s="398" t="s">
        <v>558</v>
      </c>
    </row>
    <row r="38" spans="1:3" x14ac:dyDescent="0.3">
      <c r="A38" s="394" t="s">
        <v>559</v>
      </c>
      <c r="B38" s="393" t="s">
        <v>560</v>
      </c>
      <c r="C38" s="393"/>
    </row>
    <row r="40" spans="1:3" x14ac:dyDescent="0.3">
      <c r="A40" t="s">
        <v>561</v>
      </c>
    </row>
    <row r="41" spans="1:3" x14ac:dyDescent="0.3">
      <c r="A41" s="392" t="s">
        <v>498</v>
      </c>
      <c r="B41" s="392" t="s">
        <v>499</v>
      </c>
      <c r="C41" s="392" t="s">
        <v>500</v>
      </c>
    </row>
    <row r="42" spans="1:3" x14ac:dyDescent="0.3">
      <c r="A42" s="393" t="s">
        <v>562</v>
      </c>
      <c r="B42" s="393" t="s">
        <v>563</v>
      </c>
      <c r="C42" s="393" t="s">
        <v>564</v>
      </c>
    </row>
    <row r="43" spans="1:3" x14ac:dyDescent="0.3">
      <c r="A43" s="393" t="s">
        <v>562</v>
      </c>
      <c r="B43" s="393" t="s">
        <v>565</v>
      </c>
      <c r="C43" s="393" t="s">
        <v>553</v>
      </c>
    </row>
    <row r="44" spans="1:3" x14ac:dyDescent="0.3">
      <c r="A44" s="393" t="s">
        <v>566</v>
      </c>
      <c r="B44" s="393" t="s">
        <v>534</v>
      </c>
      <c r="C44" s="393"/>
    </row>
    <row r="45" spans="1:3" x14ac:dyDescent="0.3">
      <c r="A45" s="393" t="s">
        <v>567</v>
      </c>
      <c r="B45" s="393" t="s">
        <v>568</v>
      </c>
      <c r="C45" s="393"/>
    </row>
    <row r="46" spans="1:3" x14ac:dyDescent="0.3">
      <c r="A46" s="393" t="s">
        <v>569</v>
      </c>
      <c r="B46" s="393" t="s">
        <v>570</v>
      </c>
      <c r="C46" s="393" t="s">
        <v>571</v>
      </c>
    </row>
    <row r="47" spans="1:3" x14ac:dyDescent="0.3">
      <c r="A47" s="393" t="s">
        <v>572</v>
      </c>
      <c r="B47" s="393" t="s">
        <v>573</v>
      </c>
      <c r="C47" s="393"/>
    </row>
    <row r="48" spans="1:3" x14ac:dyDescent="0.3">
      <c r="A48" s="393" t="s">
        <v>574</v>
      </c>
      <c r="B48" s="393" t="s">
        <v>575</v>
      </c>
      <c r="C48" s="393" t="s">
        <v>571</v>
      </c>
    </row>
    <row r="49" spans="1:3" x14ac:dyDescent="0.3">
      <c r="A49" s="393" t="s">
        <v>576</v>
      </c>
      <c r="B49" s="393" t="s">
        <v>577</v>
      </c>
      <c r="C49" s="393"/>
    </row>
    <row r="50" spans="1:3" x14ac:dyDescent="0.3">
      <c r="A50" s="393" t="s">
        <v>578</v>
      </c>
      <c r="B50" s="399" t="s">
        <v>579</v>
      </c>
      <c r="C50" s="393"/>
    </row>
    <row r="51" spans="1:3" x14ac:dyDescent="0.3">
      <c r="A51" s="393" t="s">
        <v>580</v>
      </c>
      <c r="B51" s="393" t="s">
        <v>581</v>
      </c>
      <c r="C51" s="393"/>
    </row>
    <row r="52" spans="1:3" x14ac:dyDescent="0.3">
      <c r="A52" s="393" t="s">
        <v>582</v>
      </c>
      <c r="B52" s="399" t="s">
        <v>583</v>
      </c>
      <c r="C52" s="393" t="s">
        <v>584</v>
      </c>
    </row>
    <row r="54" spans="1:3" x14ac:dyDescent="0.3">
      <c r="A54" t="s">
        <v>585</v>
      </c>
    </row>
    <row r="55" spans="1:3" x14ac:dyDescent="0.3">
      <c r="A55" s="392" t="s">
        <v>498</v>
      </c>
      <c r="B55" s="392" t="s">
        <v>499</v>
      </c>
      <c r="C55" s="392" t="s">
        <v>500</v>
      </c>
    </row>
    <row r="56" spans="1:3" x14ac:dyDescent="0.3">
      <c r="A56" s="393" t="s">
        <v>586</v>
      </c>
      <c r="B56" s="393" t="s">
        <v>587</v>
      </c>
      <c r="C56" s="393" t="s">
        <v>588</v>
      </c>
    </row>
    <row r="57" spans="1:3" x14ac:dyDescent="0.3">
      <c r="A57" s="393" t="s">
        <v>589</v>
      </c>
      <c r="B57" s="393" t="s">
        <v>590</v>
      </c>
      <c r="C57" s="393"/>
    </row>
    <row r="58" spans="1:3" x14ac:dyDescent="0.3">
      <c r="A58" s="393" t="s">
        <v>591</v>
      </c>
      <c r="B58" s="393" t="s">
        <v>592</v>
      </c>
      <c r="C58" s="393"/>
    </row>
    <row r="59" spans="1:3" x14ac:dyDescent="0.3">
      <c r="A59" s="393" t="s">
        <v>593</v>
      </c>
      <c r="B59" s="393" t="s">
        <v>594</v>
      </c>
      <c r="C59" s="393"/>
    </row>
    <row r="60" spans="1:3" x14ac:dyDescent="0.3">
      <c r="A60" s="393" t="s">
        <v>595</v>
      </c>
      <c r="B60" s="393" t="s">
        <v>596</v>
      </c>
      <c r="C60" s="393"/>
    </row>
    <row r="61" spans="1:3" x14ac:dyDescent="0.3">
      <c r="A61" s="393" t="s">
        <v>597</v>
      </c>
      <c r="B61" s="393" t="s">
        <v>598</v>
      </c>
      <c r="C61" s="393"/>
    </row>
    <row r="62" spans="1:3" x14ac:dyDescent="0.3">
      <c r="A62" s="393" t="s">
        <v>599</v>
      </c>
      <c r="B62" s="399" t="s">
        <v>579</v>
      </c>
      <c r="C62" s="393"/>
    </row>
  </sheetData>
  <phoneticPr fontId="55"/>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02E35-50EC-4EC6-8C20-9EA4107CCE1B}">
  <sheetPr codeName="Sheet2">
    <pageSetUpPr fitToPage="1"/>
  </sheetPr>
  <dimension ref="A1:AE54"/>
  <sheetViews>
    <sheetView showGridLines="0" zoomScale="85" zoomScaleNormal="85" workbookViewId="0">
      <selection activeCell="V2" sqref="V2"/>
    </sheetView>
  </sheetViews>
  <sheetFormatPr defaultColWidth="10.26953125" defaultRowHeight="17.399999999999999" x14ac:dyDescent="0.3"/>
  <cols>
    <col min="1" max="1" width="0.90625" style="15" customWidth="1"/>
    <col min="2" max="2" width="2.26953125" style="15" customWidth="1"/>
    <col min="3" max="3" width="6" style="15" customWidth="1"/>
    <col min="4" max="4" width="4.08984375" style="15" customWidth="1"/>
    <col min="5" max="5" width="12.08984375" style="15" customWidth="1"/>
    <col min="6" max="6" width="6" style="15" customWidth="1"/>
    <col min="7" max="7" width="1.6328125" style="15" customWidth="1"/>
    <col min="8" max="8" width="2.6328125" style="15" customWidth="1"/>
    <col min="9" max="9" width="3.6328125" style="15" customWidth="1"/>
    <col min="10" max="10" width="2.6328125" style="15" customWidth="1"/>
    <col min="11" max="11" width="3.08984375" style="15" customWidth="1"/>
    <col min="12" max="12" width="3.6328125" style="15" customWidth="1"/>
    <col min="13" max="13" width="5.08984375" style="15" customWidth="1"/>
    <col min="14" max="14" width="3.6328125" style="15" customWidth="1"/>
    <col min="15" max="15" width="5.6328125" style="15" customWidth="1"/>
    <col min="16" max="16" width="3.6328125" style="15" customWidth="1"/>
    <col min="17" max="17" width="5.6328125" style="15" customWidth="1"/>
    <col min="18" max="18" width="3.6328125" style="15" customWidth="1"/>
    <col min="19" max="19" width="0.90625" style="15" customWidth="1"/>
    <col min="20" max="20" width="0.90625" style="32" customWidth="1"/>
    <col min="21" max="25" width="14.6328125" style="32" customWidth="1"/>
    <col min="26" max="26" width="16.6328125" style="32" customWidth="1"/>
    <col min="27" max="27" width="10.26953125" style="32"/>
    <col min="28" max="29" width="10.26953125" style="15"/>
    <col min="30" max="30" width="10.7265625" style="48" hidden="1" customWidth="1"/>
    <col min="31" max="31" width="10.26953125" style="50" hidden="1" customWidth="1"/>
    <col min="32" max="16384" width="10.26953125" style="15"/>
  </cols>
  <sheetData>
    <row r="1" spans="2:31" ht="16.2" customHeight="1" thickBot="1" x14ac:dyDescent="0.35">
      <c r="B1" s="14" t="s">
        <v>139</v>
      </c>
      <c r="T1" s="31"/>
      <c r="U1" s="32" t="s">
        <v>58</v>
      </c>
      <c r="AD1" s="46" t="s">
        <v>59</v>
      </c>
      <c r="AE1" s="47" t="s">
        <v>60</v>
      </c>
    </row>
    <row r="2" spans="2:31" ht="16.2" customHeight="1" thickBot="1" x14ac:dyDescent="0.35">
      <c r="N2" s="17" t="s">
        <v>61</v>
      </c>
      <c r="O2" s="431" t="str">
        <f>IF(V2&lt;&gt;"",V2,IF(AND(V2="",V5&lt;&gt;""),"-",""))</f>
        <v/>
      </c>
      <c r="P2" s="431"/>
      <c r="Q2" s="431"/>
      <c r="R2" s="17" t="s">
        <v>62</v>
      </c>
      <c r="T2" s="31"/>
      <c r="U2" s="35" t="s">
        <v>140</v>
      </c>
      <c r="V2" s="151"/>
      <c r="W2" s="32" t="s">
        <v>141</v>
      </c>
      <c r="Y2" s="33"/>
      <c r="Z2" s="32" t="s">
        <v>183</v>
      </c>
      <c r="AD2" s="48" t="s">
        <v>63</v>
      </c>
      <c r="AE2" s="49" t="s">
        <v>64</v>
      </c>
    </row>
    <row r="3" spans="2:31" ht="16.2" customHeight="1" thickBot="1" x14ac:dyDescent="0.35">
      <c r="L3" s="95" t="s">
        <v>65</v>
      </c>
      <c r="M3" s="150" t="str">
        <f>IF(V5="","",TEXT(V5,"e"))</f>
        <v/>
      </c>
      <c r="N3" s="19" t="s">
        <v>66</v>
      </c>
      <c r="O3" s="18" t="str">
        <f>IF(V5="","",TEXT(V5,"m"))</f>
        <v/>
      </c>
      <c r="P3" s="19" t="s">
        <v>67</v>
      </c>
      <c r="Q3" s="18" t="str">
        <f>IF(V5="","",TEXT(V5,"d"))</f>
        <v/>
      </c>
      <c r="R3" s="19" t="s">
        <v>68</v>
      </c>
      <c r="T3" s="31"/>
      <c r="U3" s="35"/>
      <c r="V3" s="35"/>
      <c r="W3" s="35"/>
      <c r="Y3" s="34"/>
      <c r="Z3" s="32" t="s">
        <v>69</v>
      </c>
      <c r="AD3" s="48" t="s">
        <v>70</v>
      </c>
      <c r="AE3" s="49" t="s">
        <v>31</v>
      </c>
    </row>
    <row r="4" spans="2:31" ht="16.2" customHeight="1" thickBot="1" x14ac:dyDescent="0.35">
      <c r="B4" s="14" t="s">
        <v>71</v>
      </c>
      <c r="T4" s="31"/>
      <c r="U4" s="32" t="s">
        <v>193</v>
      </c>
      <c r="V4" s="15"/>
      <c r="W4" s="15"/>
      <c r="Y4" s="15"/>
      <c r="Z4" s="15"/>
      <c r="AD4" s="48" t="s">
        <v>72</v>
      </c>
      <c r="AE4" s="49" t="s">
        <v>73</v>
      </c>
    </row>
    <row r="5" spans="2:31" ht="16.2" customHeight="1" thickBot="1" x14ac:dyDescent="0.35">
      <c r="B5" s="14" t="s">
        <v>433</v>
      </c>
      <c r="T5" s="31"/>
      <c r="U5" s="35" t="s">
        <v>146</v>
      </c>
      <c r="V5" s="36"/>
      <c r="W5" s="37" t="s">
        <v>618</v>
      </c>
      <c r="AD5" s="48" t="s">
        <v>75</v>
      </c>
      <c r="AE5" s="49" t="s">
        <v>76</v>
      </c>
    </row>
    <row r="6" spans="2:31" ht="16.2" customHeight="1" x14ac:dyDescent="0.3">
      <c r="B6" s="14" t="s">
        <v>77</v>
      </c>
      <c r="T6" s="31"/>
      <c r="AD6" s="48" t="s">
        <v>78</v>
      </c>
      <c r="AE6" s="49" t="s">
        <v>79</v>
      </c>
    </row>
    <row r="7" spans="2:31" ht="16.2" customHeight="1" x14ac:dyDescent="0.3">
      <c r="B7" s="14" t="s">
        <v>74</v>
      </c>
      <c r="T7" s="31"/>
      <c r="U7" s="15"/>
      <c r="V7" s="15"/>
      <c r="W7" s="15"/>
      <c r="AD7" s="48" t="s">
        <v>80</v>
      </c>
    </row>
    <row r="8" spans="2:31" ht="16.2" customHeight="1" x14ac:dyDescent="0.3">
      <c r="B8" s="14"/>
      <c r="T8" s="31"/>
      <c r="U8" s="32" t="s">
        <v>148</v>
      </c>
      <c r="AD8" s="48" t="s">
        <v>81</v>
      </c>
    </row>
    <row r="9" spans="2:31" ht="16.2" customHeight="1" x14ac:dyDescent="0.3">
      <c r="G9" s="20" t="s">
        <v>149</v>
      </c>
      <c r="H9" s="451" t="s">
        <v>82</v>
      </c>
      <c r="I9" s="451"/>
      <c r="J9" s="451"/>
      <c r="K9" s="435" t="str">
        <f>V12&amp;V13&amp;""</f>
        <v/>
      </c>
      <c r="L9" s="435"/>
      <c r="M9" s="435"/>
      <c r="N9" s="435"/>
      <c r="O9" s="435"/>
      <c r="P9" s="435"/>
      <c r="Q9" s="435"/>
      <c r="R9" s="435"/>
      <c r="T9" s="31"/>
      <c r="U9" s="32" t="s">
        <v>182</v>
      </c>
      <c r="AD9" s="48" t="s">
        <v>84</v>
      </c>
    </row>
    <row r="10" spans="2:31" ht="16.2" customHeight="1" x14ac:dyDescent="0.3">
      <c r="E10" s="14"/>
      <c r="H10" s="157"/>
      <c r="I10" s="157"/>
      <c r="J10" s="157"/>
      <c r="K10" s="435" t="str">
        <f>V14&amp;V15&amp;""</f>
        <v/>
      </c>
      <c r="L10" s="435"/>
      <c r="M10" s="435"/>
      <c r="N10" s="435"/>
      <c r="O10" s="435"/>
      <c r="P10" s="435"/>
      <c r="Q10" s="435"/>
      <c r="R10" s="435"/>
      <c r="T10" s="31"/>
      <c r="U10" s="30" t="s">
        <v>150</v>
      </c>
      <c r="AD10" s="48" t="s">
        <v>87</v>
      </c>
    </row>
    <row r="11" spans="2:31" ht="16.2" customHeight="1" thickBot="1" x14ac:dyDescent="0.35">
      <c r="H11" s="436" t="s">
        <v>88</v>
      </c>
      <c r="I11" s="436"/>
      <c r="J11" s="436"/>
      <c r="K11" s="435" t="str">
        <f>V17&amp;""</f>
        <v/>
      </c>
      <c r="L11" s="435"/>
      <c r="M11" s="435"/>
      <c r="N11" s="435"/>
      <c r="O11" s="435"/>
      <c r="P11" s="435"/>
      <c r="Q11" s="435"/>
      <c r="R11" s="435"/>
      <c r="T11" s="31"/>
      <c r="U11" s="35" t="s">
        <v>83</v>
      </c>
      <c r="AD11" s="48" t="s">
        <v>90</v>
      </c>
    </row>
    <row r="12" spans="2:31" ht="16.2" customHeight="1" thickBot="1" x14ac:dyDescent="0.35">
      <c r="H12" s="436"/>
      <c r="I12" s="436"/>
      <c r="J12" s="436"/>
      <c r="K12" s="435"/>
      <c r="L12" s="435"/>
      <c r="M12" s="435"/>
      <c r="N12" s="435"/>
      <c r="O12" s="435"/>
      <c r="P12" s="435"/>
      <c r="Q12" s="435"/>
      <c r="R12" s="435"/>
      <c r="T12" s="31"/>
      <c r="U12" s="35" t="s">
        <v>85</v>
      </c>
      <c r="V12" s="38"/>
      <c r="W12" s="37" t="s">
        <v>86</v>
      </c>
      <c r="AD12" s="48" t="s">
        <v>92</v>
      </c>
    </row>
    <row r="13" spans="2:31" ht="16.2" customHeight="1" thickBot="1" x14ac:dyDescent="0.35">
      <c r="H13" s="436" t="s">
        <v>323</v>
      </c>
      <c r="I13" s="436"/>
      <c r="J13" s="436"/>
      <c r="K13" s="435" t="str">
        <f>TRIM(V19&amp;" "&amp;V21&amp;" "&amp;W21)</f>
        <v/>
      </c>
      <c r="L13" s="435"/>
      <c r="M13" s="435"/>
      <c r="N13" s="435"/>
      <c r="O13" s="435"/>
      <c r="P13" s="435"/>
      <c r="Q13" s="435"/>
      <c r="R13" s="435"/>
      <c r="T13" s="31"/>
      <c r="U13" s="35" t="s">
        <v>89</v>
      </c>
      <c r="V13" s="432"/>
      <c r="W13" s="433"/>
      <c r="AD13" s="48" t="s">
        <v>94</v>
      </c>
    </row>
    <row r="14" spans="2:31" ht="16.2" customHeight="1" thickBot="1" x14ac:dyDescent="0.35">
      <c r="B14" s="14"/>
      <c r="T14" s="31"/>
      <c r="U14" s="35" t="s">
        <v>91</v>
      </c>
      <c r="V14" s="432"/>
      <c r="W14" s="433"/>
      <c r="AD14" s="48" t="s">
        <v>95</v>
      </c>
    </row>
    <row r="15" spans="2:31" ht="16.2" customHeight="1" thickBot="1" x14ac:dyDescent="0.35">
      <c r="C15" s="21" t="s">
        <v>65</v>
      </c>
      <c r="D15" s="154" t="str">
        <f>IF(OR(V5&lt;&gt;"",V12&lt;&gt;"",V17&lt;&gt;""),7,"")</f>
        <v/>
      </c>
      <c r="E15" s="434" t="s">
        <v>96</v>
      </c>
      <c r="F15" s="434"/>
      <c r="G15" s="434"/>
      <c r="H15" s="434"/>
      <c r="I15" s="434"/>
      <c r="J15" s="434"/>
      <c r="K15" s="434"/>
      <c r="L15" s="434"/>
      <c r="M15" s="434"/>
      <c r="N15" s="434"/>
      <c r="O15" s="434"/>
      <c r="P15" s="434"/>
      <c r="Q15" s="434"/>
      <c r="R15" s="434"/>
      <c r="T15" s="31"/>
      <c r="U15" s="35" t="s">
        <v>93</v>
      </c>
      <c r="V15" s="429"/>
      <c r="W15" s="430"/>
      <c r="AD15" s="48" t="s">
        <v>97</v>
      </c>
    </row>
    <row r="16" spans="2:31" ht="16.2" customHeight="1" thickBot="1" x14ac:dyDescent="0.35">
      <c r="B16" s="14"/>
      <c r="C16" s="96" t="s">
        <v>151</v>
      </c>
      <c r="T16" s="31"/>
      <c r="AD16" s="48" t="s">
        <v>98</v>
      </c>
    </row>
    <row r="17" spans="1:31" s="40" customFormat="1" ht="16.2" customHeight="1" thickBot="1" x14ac:dyDescent="0.35">
      <c r="A17" s="15"/>
      <c r="B17" s="14"/>
      <c r="C17" s="15"/>
      <c r="D17" s="15"/>
      <c r="E17" s="15"/>
      <c r="F17" s="15"/>
      <c r="G17" s="15"/>
      <c r="H17" s="15"/>
      <c r="I17" s="15"/>
      <c r="J17" s="15"/>
      <c r="K17" s="15"/>
      <c r="L17" s="15"/>
      <c r="M17" s="15"/>
      <c r="N17" s="15"/>
      <c r="O17" s="15"/>
      <c r="P17" s="15"/>
      <c r="Q17" s="15"/>
      <c r="R17" s="15"/>
      <c r="S17" s="15"/>
      <c r="T17" s="31"/>
      <c r="U17" s="142" t="s">
        <v>434</v>
      </c>
      <c r="V17" s="432"/>
      <c r="W17" s="446"/>
      <c r="X17" s="433"/>
      <c r="Y17" s="32"/>
      <c r="Z17" s="32"/>
      <c r="AA17" s="32"/>
      <c r="AB17" s="15"/>
      <c r="AC17" s="15"/>
      <c r="AD17" s="48" t="s">
        <v>100</v>
      </c>
      <c r="AE17" s="50"/>
    </row>
    <row r="18" spans="1:31" s="40" customFormat="1" ht="16.2" customHeight="1" thickBot="1" x14ac:dyDescent="0.35">
      <c r="A18" s="15"/>
      <c r="B18" s="447" t="s">
        <v>152</v>
      </c>
      <c r="C18" s="447"/>
      <c r="D18" s="447"/>
      <c r="E18" s="447"/>
      <c r="F18" s="447"/>
      <c r="G18" s="447"/>
      <c r="H18" s="447"/>
      <c r="I18" s="447"/>
      <c r="J18" s="447"/>
      <c r="K18" s="447"/>
      <c r="L18" s="447"/>
      <c r="M18" s="447"/>
      <c r="N18" s="447"/>
      <c r="O18" s="447"/>
      <c r="P18" s="447"/>
      <c r="Q18" s="447"/>
      <c r="R18" s="447"/>
      <c r="S18" s="15"/>
      <c r="T18" s="31"/>
      <c r="U18" s="32"/>
      <c r="V18" s="32"/>
      <c r="W18" s="32"/>
      <c r="X18" s="32"/>
      <c r="Y18" s="32"/>
      <c r="Z18" s="32"/>
      <c r="AA18" s="32"/>
      <c r="AB18" s="15"/>
      <c r="AC18" s="15"/>
      <c r="AD18" s="48" t="s">
        <v>101</v>
      </c>
      <c r="AE18" s="50"/>
    </row>
    <row r="19" spans="1:31" s="40" customFormat="1" ht="16.2" customHeight="1" thickBot="1" x14ac:dyDescent="0.35">
      <c r="A19" s="15"/>
      <c r="B19" s="447"/>
      <c r="C19" s="447"/>
      <c r="D19" s="447"/>
      <c r="E19" s="447"/>
      <c r="F19" s="447"/>
      <c r="G19" s="447"/>
      <c r="H19" s="447"/>
      <c r="I19" s="447"/>
      <c r="J19" s="447"/>
      <c r="K19" s="447"/>
      <c r="L19" s="447"/>
      <c r="M19" s="447"/>
      <c r="N19" s="447"/>
      <c r="O19" s="447"/>
      <c r="P19" s="447"/>
      <c r="Q19" s="447"/>
      <c r="R19" s="447"/>
      <c r="S19" s="15"/>
      <c r="T19" s="31"/>
      <c r="U19" s="35" t="s">
        <v>99</v>
      </c>
      <c r="V19" s="432"/>
      <c r="W19" s="433"/>
      <c r="X19" s="32"/>
      <c r="Y19" s="32"/>
      <c r="Z19" s="32"/>
      <c r="AA19" s="32"/>
      <c r="AB19" s="15"/>
      <c r="AC19" s="15"/>
      <c r="AD19" s="48" t="s">
        <v>103</v>
      </c>
      <c r="AE19" s="50"/>
    </row>
    <row r="20" spans="1:31" s="40" customFormat="1" ht="16.2" customHeight="1" thickBot="1" x14ac:dyDescent="0.35">
      <c r="A20" s="15"/>
      <c r="B20" s="447"/>
      <c r="C20" s="447"/>
      <c r="D20" s="447"/>
      <c r="E20" s="447"/>
      <c r="F20" s="447"/>
      <c r="G20" s="447"/>
      <c r="H20" s="447"/>
      <c r="I20" s="447"/>
      <c r="J20" s="447"/>
      <c r="K20" s="447"/>
      <c r="L20" s="447"/>
      <c r="M20" s="447"/>
      <c r="N20" s="447"/>
      <c r="O20" s="447"/>
      <c r="P20" s="447"/>
      <c r="Q20" s="447"/>
      <c r="R20" s="447"/>
      <c r="S20" s="15"/>
      <c r="T20" s="31"/>
      <c r="U20" s="32"/>
      <c r="V20" s="32" t="s">
        <v>153</v>
      </c>
      <c r="W20" s="32" t="s">
        <v>30</v>
      </c>
      <c r="X20" s="32"/>
      <c r="Y20" s="32"/>
      <c r="Z20" s="32"/>
      <c r="AA20" s="32"/>
      <c r="AB20" s="15"/>
      <c r="AC20" s="15"/>
      <c r="AD20" s="48" t="s">
        <v>104</v>
      </c>
      <c r="AE20" s="50"/>
    </row>
    <row r="21" spans="1:31" s="40" customFormat="1" ht="16.2" customHeight="1" thickBot="1" x14ac:dyDescent="0.35">
      <c r="A21" s="15"/>
      <c r="B21" s="448" t="s">
        <v>106</v>
      </c>
      <c r="C21" s="448"/>
      <c r="D21" s="448"/>
      <c r="E21" s="448"/>
      <c r="F21" s="448"/>
      <c r="G21" s="448"/>
      <c r="H21" s="448"/>
      <c r="I21" s="448"/>
      <c r="J21" s="448"/>
      <c r="K21" s="448"/>
      <c r="L21" s="448"/>
      <c r="M21" s="448"/>
      <c r="N21" s="448"/>
      <c r="O21" s="448"/>
      <c r="P21" s="448"/>
      <c r="Q21" s="448"/>
      <c r="R21" s="448"/>
      <c r="S21" s="15"/>
      <c r="T21" s="31"/>
      <c r="U21" s="35" t="s">
        <v>102</v>
      </c>
      <c r="V21" s="143"/>
      <c r="W21" s="143"/>
      <c r="X21" s="32"/>
      <c r="Y21" s="32"/>
      <c r="Z21" s="32"/>
      <c r="AA21" s="32"/>
      <c r="AB21" s="15"/>
      <c r="AC21" s="15"/>
      <c r="AD21" s="48" t="s">
        <v>105</v>
      </c>
      <c r="AE21" s="50"/>
    </row>
    <row r="22" spans="1:31" s="40" customFormat="1" ht="16.2" customHeight="1" x14ac:dyDescent="0.3">
      <c r="A22" s="15"/>
      <c r="B22" s="17"/>
      <c r="C22" s="17"/>
      <c r="D22" s="17"/>
      <c r="E22" s="17"/>
      <c r="F22" s="17"/>
      <c r="G22" s="17"/>
      <c r="H22" s="17"/>
      <c r="I22" s="17"/>
      <c r="J22" s="17"/>
      <c r="K22" s="17"/>
      <c r="L22" s="17"/>
      <c r="M22" s="17"/>
      <c r="N22" s="17"/>
      <c r="O22" s="17"/>
      <c r="P22" s="17"/>
      <c r="Q22" s="17"/>
      <c r="R22" s="17"/>
      <c r="S22" s="15"/>
      <c r="T22" s="31"/>
      <c r="U22" s="32"/>
      <c r="V22" s="32"/>
      <c r="W22" s="32"/>
      <c r="X22" s="32"/>
      <c r="Y22" s="32"/>
      <c r="Z22" s="32"/>
      <c r="AA22" s="32"/>
      <c r="AB22" s="15"/>
      <c r="AC22" s="15"/>
      <c r="AD22" s="48" t="s">
        <v>107</v>
      </c>
      <c r="AE22" s="50"/>
    </row>
    <row r="23" spans="1:31" s="40" customFormat="1" ht="16.2" customHeight="1" x14ac:dyDescent="0.3">
      <c r="A23" s="15"/>
      <c r="B23" s="14" t="s">
        <v>154</v>
      </c>
      <c r="C23" s="15"/>
      <c r="D23" s="15"/>
      <c r="E23" s="15"/>
      <c r="F23" s="15"/>
      <c r="G23" s="15"/>
      <c r="H23" s="15"/>
      <c r="I23" s="15"/>
      <c r="J23" s="15"/>
      <c r="K23" s="15"/>
      <c r="L23" s="15"/>
      <c r="M23" s="15"/>
      <c r="N23" s="15"/>
      <c r="O23" s="15"/>
      <c r="P23" s="15"/>
      <c r="Q23" s="15"/>
      <c r="R23" s="15"/>
      <c r="S23" s="15"/>
      <c r="T23" s="31"/>
      <c r="U23" s="41"/>
      <c r="V23" s="41"/>
      <c r="W23" s="41"/>
      <c r="X23" s="41"/>
      <c r="Y23" s="32"/>
      <c r="Z23" s="32"/>
      <c r="AA23" s="32"/>
      <c r="AB23" s="15"/>
      <c r="AC23" s="15"/>
      <c r="AD23" s="48" t="s">
        <v>110</v>
      </c>
      <c r="AE23" s="50"/>
    </row>
    <row r="24" spans="1:31" s="40" customFormat="1" ht="16.2" customHeight="1" x14ac:dyDescent="0.3">
      <c r="A24" s="15"/>
      <c r="B24" s="449" t="str">
        <f>IF(V26&lt;&gt;"",V26,V17)&amp;IF(OR(V17&lt;&gt;"",V26&lt;&gt;""),"　トラック輸送省エネ化推進事業","")</f>
        <v/>
      </c>
      <c r="C24" s="449"/>
      <c r="D24" s="449"/>
      <c r="E24" s="449"/>
      <c r="F24" s="449"/>
      <c r="G24" s="449"/>
      <c r="H24" s="449"/>
      <c r="I24" s="449"/>
      <c r="J24" s="449"/>
      <c r="K24" s="449"/>
      <c r="L24" s="449"/>
      <c r="M24" s="449"/>
      <c r="N24" s="449"/>
      <c r="O24" s="449"/>
      <c r="P24" s="449"/>
      <c r="Q24" s="449"/>
      <c r="R24" s="449"/>
      <c r="S24" s="15"/>
      <c r="T24" s="31"/>
      <c r="U24" s="32" t="s">
        <v>155</v>
      </c>
      <c r="V24" s="32"/>
      <c r="W24" s="32"/>
      <c r="X24" s="32"/>
      <c r="Y24" s="32"/>
      <c r="Z24" s="32"/>
      <c r="AA24" s="32"/>
      <c r="AB24" s="15"/>
      <c r="AC24" s="15"/>
      <c r="AD24" s="48" t="s">
        <v>112</v>
      </c>
      <c r="AE24" s="50"/>
    </row>
    <row r="25" spans="1:31" s="40" customFormat="1" ht="16.2" customHeight="1" thickBot="1" x14ac:dyDescent="0.35">
      <c r="A25" s="15"/>
      <c r="B25" s="14" t="s">
        <v>156</v>
      </c>
      <c r="C25" s="15"/>
      <c r="D25" s="15"/>
      <c r="E25" s="15"/>
      <c r="F25" s="15"/>
      <c r="G25" s="15"/>
      <c r="H25" s="15"/>
      <c r="I25" s="15"/>
      <c r="J25" s="15"/>
      <c r="K25" s="15"/>
      <c r="L25" s="15"/>
      <c r="M25" s="15"/>
      <c r="N25" s="15"/>
      <c r="O25" s="15"/>
      <c r="P25" s="15"/>
      <c r="Q25" s="15"/>
      <c r="R25" s="15"/>
      <c r="S25" s="15"/>
      <c r="T25" s="31"/>
      <c r="U25" s="42" t="s">
        <v>491</v>
      </c>
      <c r="V25" s="32"/>
      <c r="W25" s="32"/>
      <c r="X25" s="32"/>
      <c r="Y25" s="41"/>
      <c r="Z25" s="32"/>
      <c r="AA25" s="32"/>
      <c r="AB25" s="15"/>
      <c r="AC25" s="15"/>
      <c r="AD25" s="48" t="s">
        <v>113</v>
      </c>
      <c r="AE25" s="50"/>
    </row>
    <row r="26" spans="1:31" s="40" customFormat="1" ht="16.2" customHeight="1" x14ac:dyDescent="0.3">
      <c r="A26" s="15"/>
      <c r="B26" s="15"/>
      <c r="C26" s="14" t="s">
        <v>157</v>
      </c>
      <c r="D26" s="15"/>
      <c r="E26" s="15"/>
      <c r="F26" s="15"/>
      <c r="G26" s="15"/>
      <c r="H26" s="15"/>
      <c r="I26" s="15"/>
      <c r="J26" s="15"/>
      <c r="K26" s="15"/>
      <c r="L26" s="15"/>
      <c r="M26" s="15"/>
      <c r="N26" s="15"/>
      <c r="O26" s="15"/>
      <c r="P26" s="15"/>
      <c r="Q26" s="15"/>
      <c r="R26" s="15"/>
      <c r="S26" s="15"/>
      <c r="T26" s="31"/>
      <c r="U26" s="35" t="s">
        <v>108</v>
      </c>
      <c r="V26" s="437"/>
      <c r="W26" s="438"/>
      <c r="X26" s="439"/>
      <c r="Y26" s="443" t="s">
        <v>109</v>
      </c>
      <c r="Z26" s="444"/>
      <c r="AA26" s="444"/>
      <c r="AB26" s="15"/>
      <c r="AC26" s="15"/>
      <c r="AD26" s="48" t="s">
        <v>114</v>
      </c>
      <c r="AE26" s="50"/>
    </row>
    <row r="27" spans="1:31" s="40" customFormat="1" ht="16.2" customHeight="1" thickBot="1" x14ac:dyDescent="0.35">
      <c r="A27" s="15"/>
      <c r="B27" s="14"/>
      <c r="C27" s="15"/>
      <c r="D27" s="15"/>
      <c r="E27" s="15"/>
      <c r="F27" s="15"/>
      <c r="G27" s="15"/>
      <c r="H27" s="15"/>
      <c r="I27" s="15"/>
      <c r="J27" s="15"/>
      <c r="K27" s="15"/>
      <c r="L27" s="15"/>
      <c r="M27" s="15"/>
      <c r="N27" s="15"/>
      <c r="O27" s="15"/>
      <c r="P27" s="15"/>
      <c r="Q27" s="15"/>
      <c r="R27" s="15"/>
      <c r="S27" s="15"/>
      <c r="T27" s="31"/>
      <c r="U27" s="35" t="s">
        <v>111</v>
      </c>
      <c r="V27" s="440"/>
      <c r="W27" s="441"/>
      <c r="X27" s="442"/>
      <c r="Y27" s="443"/>
      <c r="Z27" s="444"/>
      <c r="AA27" s="444"/>
      <c r="AB27" s="15"/>
      <c r="AC27" s="15"/>
      <c r="AD27" s="48" t="s">
        <v>115</v>
      </c>
      <c r="AE27" s="50"/>
    </row>
    <row r="28" spans="1:31" s="40" customFormat="1" ht="16.2" customHeight="1" x14ac:dyDescent="0.3">
      <c r="A28" s="15"/>
      <c r="B28" s="14" t="s">
        <v>158</v>
      </c>
      <c r="C28" s="15"/>
      <c r="D28" s="15"/>
      <c r="E28" s="15"/>
      <c r="F28" s="15"/>
      <c r="G28" s="15"/>
      <c r="H28" s="15"/>
      <c r="I28" s="15"/>
      <c r="J28" s="15"/>
      <c r="K28" s="15"/>
      <c r="L28" s="15"/>
      <c r="M28" s="15"/>
      <c r="N28" s="15"/>
      <c r="O28" s="15"/>
      <c r="P28" s="15"/>
      <c r="Q28" s="15"/>
      <c r="R28" s="15"/>
      <c r="S28" s="15"/>
      <c r="T28" s="31"/>
      <c r="U28" s="32"/>
      <c r="V28" s="32"/>
      <c r="W28" s="32"/>
      <c r="X28" s="32"/>
      <c r="Y28" s="32"/>
      <c r="Z28" s="32"/>
      <c r="AA28" s="32"/>
      <c r="AB28" s="15"/>
      <c r="AC28" s="15"/>
      <c r="AD28" s="48" t="s">
        <v>116</v>
      </c>
      <c r="AE28" s="50"/>
    </row>
    <row r="29" spans="1:31" s="40" customFormat="1" ht="16.2" customHeight="1" x14ac:dyDescent="0.3">
      <c r="A29" s="15"/>
      <c r="B29" s="15"/>
      <c r="C29" s="14" t="s">
        <v>159</v>
      </c>
      <c r="D29" s="15"/>
      <c r="E29" s="15"/>
      <c r="F29" s="155"/>
      <c r="G29" s="452" t="str">
        <f>③様式第１_別紙１!E18</f>
        <v/>
      </c>
      <c r="H29" s="452"/>
      <c r="I29" s="452"/>
      <c r="J29" s="452"/>
      <c r="K29" s="452"/>
      <c r="L29" s="452"/>
      <c r="M29" s="452"/>
      <c r="N29" s="17" t="s">
        <v>124</v>
      </c>
      <c r="O29" s="15"/>
      <c r="P29" s="15"/>
      <c r="Q29" s="15"/>
      <c r="R29" s="15"/>
      <c r="S29" s="15"/>
      <c r="T29" s="31"/>
      <c r="AA29" s="32"/>
      <c r="AB29" s="15"/>
      <c r="AC29" s="15"/>
      <c r="AD29" s="48" t="s">
        <v>117</v>
      </c>
      <c r="AE29" s="50"/>
    </row>
    <row r="30" spans="1:31" s="40" customFormat="1" ht="16.2" customHeight="1" x14ac:dyDescent="0.3">
      <c r="A30" s="15"/>
      <c r="B30" s="15"/>
      <c r="C30" s="14" t="s">
        <v>160</v>
      </c>
      <c r="D30" s="15"/>
      <c r="E30" s="15"/>
      <c r="F30" s="155"/>
      <c r="G30" s="452" t="str">
        <f>③様式第１_別紙１!F18</f>
        <v/>
      </c>
      <c r="H30" s="452"/>
      <c r="I30" s="452"/>
      <c r="J30" s="452"/>
      <c r="K30" s="452"/>
      <c r="L30" s="452"/>
      <c r="M30" s="452"/>
      <c r="N30" s="17" t="s">
        <v>124</v>
      </c>
      <c r="O30" s="15"/>
      <c r="P30" s="15"/>
      <c r="Q30" s="15"/>
      <c r="R30" s="15"/>
      <c r="S30" s="15"/>
      <c r="T30" s="31"/>
      <c r="U30" s="30" t="s">
        <v>180</v>
      </c>
      <c r="AA30" s="32"/>
      <c r="AB30" s="15"/>
      <c r="AC30" s="15"/>
      <c r="AD30" s="48" t="s">
        <v>118</v>
      </c>
      <c r="AE30" s="50"/>
    </row>
    <row r="31" spans="1:31" s="40" customFormat="1" ht="16.2" customHeight="1" x14ac:dyDescent="0.3">
      <c r="A31" s="15"/>
      <c r="B31" s="14"/>
      <c r="C31" s="15"/>
      <c r="D31" s="15"/>
      <c r="E31" s="15"/>
      <c r="F31" s="15"/>
      <c r="G31" s="15"/>
      <c r="H31" s="15"/>
      <c r="I31" s="15"/>
      <c r="J31" s="15"/>
      <c r="K31" s="15"/>
      <c r="L31" s="15"/>
      <c r="M31" s="15"/>
      <c r="N31" s="22"/>
      <c r="O31" s="15"/>
      <c r="P31" s="15"/>
      <c r="Q31" s="15"/>
      <c r="R31" s="15"/>
      <c r="S31" s="15"/>
      <c r="T31" s="31"/>
      <c r="AA31" s="32"/>
      <c r="AB31" s="15"/>
      <c r="AC31" s="43"/>
      <c r="AD31" s="48" t="s">
        <v>119</v>
      </c>
      <c r="AE31" s="50"/>
    </row>
    <row r="32" spans="1:31" s="40" customFormat="1" ht="16.2" customHeight="1" x14ac:dyDescent="0.3">
      <c r="A32" s="15"/>
      <c r="B32" s="14" t="s">
        <v>161</v>
      </c>
      <c r="C32" s="15"/>
      <c r="D32" s="15"/>
      <c r="E32" s="15"/>
      <c r="F32" s="15"/>
      <c r="G32" s="15"/>
      <c r="H32" s="15"/>
      <c r="I32" s="15"/>
      <c r="J32" s="15"/>
      <c r="K32" s="15"/>
      <c r="L32" s="15"/>
      <c r="M32" s="15"/>
      <c r="N32" s="22"/>
      <c r="O32" s="15"/>
      <c r="P32" s="15"/>
      <c r="Q32" s="15"/>
      <c r="R32" s="15"/>
      <c r="S32" s="15"/>
      <c r="T32" s="31"/>
      <c r="U32" s="32" t="s">
        <v>162</v>
      </c>
      <c r="AA32" s="44"/>
      <c r="AB32" s="43"/>
      <c r="AC32" s="15"/>
      <c r="AD32" s="48" t="s">
        <v>120</v>
      </c>
      <c r="AE32" s="50"/>
    </row>
    <row r="33" spans="1:31" s="40" customFormat="1" ht="16.2" customHeight="1" x14ac:dyDescent="0.3">
      <c r="A33" s="15"/>
      <c r="B33" s="96"/>
      <c r="C33" s="14" t="s">
        <v>163</v>
      </c>
      <c r="D33" s="15"/>
      <c r="E33" s="15"/>
      <c r="F33" s="15"/>
      <c r="G33" s="15"/>
      <c r="H33" s="15"/>
      <c r="I33" s="15"/>
      <c r="J33" s="15"/>
      <c r="K33" s="15"/>
      <c r="L33" s="15"/>
      <c r="M33" s="15"/>
      <c r="N33" s="22"/>
      <c r="O33" s="15"/>
      <c r="P33" s="15"/>
      <c r="Q33" s="15"/>
      <c r="R33" s="15"/>
      <c r="S33" s="15"/>
      <c r="T33" s="31"/>
      <c r="U33" s="45" t="s">
        <v>194</v>
      </c>
      <c r="AA33" s="32"/>
      <c r="AB33" s="15"/>
      <c r="AC33" s="15"/>
      <c r="AD33" s="48" t="s">
        <v>121</v>
      </c>
      <c r="AE33" s="50"/>
    </row>
    <row r="34" spans="1:31" s="40" customFormat="1" ht="16.2" customHeight="1" x14ac:dyDescent="0.3">
      <c r="A34" s="15"/>
      <c r="B34" s="14"/>
      <c r="C34" s="15"/>
      <c r="D34" s="15"/>
      <c r="E34" s="15"/>
      <c r="F34" s="15"/>
      <c r="Q34" s="15"/>
      <c r="R34" s="15"/>
      <c r="S34" s="15"/>
      <c r="T34" s="31"/>
      <c r="AA34" s="32"/>
      <c r="AB34" s="15"/>
      <c r="AC34" s="15"/>
      <c r="AD34" s="48" t="s">
        <v>122</v>
      </c>
      <c r="AE34" s="50"/>
    </row>
    <row r="35" spans="1:31" s="40" customFormat="1" ht="16.2" customHeight="1" x14ac:dyDescent="0.3">
      <c r="A35" s="15"/>
      <c r="B35" s="14" t="s">
        <v>164</v>
      </c>
      <c r="C35" s="15"/>
      <c r="D35" s="15"/>
      <c r="E35" s="15"/>
      <c r="F35" s="15"/>
      <c r="P35" s="15"/>
      <c r="Q35" s="15"/>
      <c r="R35" s="15"/>
      <c r="S35" s="15"/>
      <c r="T35" s="31"/>
      <c r="U35" s="32" t="s">
        <v>165</v>
      </c>
      <c r="V35" s="32"/>
      <c r="W35" s="32"/>
      <c r="AA35" s="32"/>
      <c r="AB35" s="15"/>
      <c r="AC35" s="15"/>
      <c r="AD35" s="48" t="s">
        <v>123</v>
      </c>
      <c r="AE35" s="50"/>
    </row>
    <row r="36" spans="1:31" s="40" customFormat="1" ht="16.2" customHeight="1" thickBot="1" x14ac:dyDescent="0.35">
      <c r="A36" s="15"/>
      <c r="B36" s="15"/>
      <c r="C36" s="436" t="s">
        <v>166</v>
      </c>
      <c r="D36" s="436"/>
      <c r="E36" s="436"/>
      <c r="F36" s="445" t="s">
        <v>167</v>
      </c>
      <c r="G36" s="445"/>
      <c r="H36" s="445"/>
      <c r="I36" s="445"/>
      <c r="J36" s="445"/>
      <c r="K36" s="445"/>
      <c r="L36" s="445"/>
      <c r="M36" s="445"/>
      <c r="N36" s="445"/>
      <c r="P36" s="15"/>
      <c r="Q36" s="15"/>
      <c r="R36" s="15"/>
      <c r="S36" s="15"/>
      <c r="T36" s="31"/>
      <c r="U36" s="30" t="s">
        <v>168</v>
      </c>
      <c r="V36" s="32"/>
      <c r="W36" s="32"/>
      <c r="AA36" s="32"/>
      <c r="AB36" s="15"/>
      <c r="AC36" s="15"/>
      <c r="AD36" s="48" t="s">
        <v>125</v>
      </c>
      <c r="AE36" s="50"/>
    </row>
    <row r="37" spans="1:31" s="40" customFormat="1" ht="16.2" customHeight="1" thickBot="1" x14ac:dyDescent="0.35">
      <c r="A37" s="15"/>
      <c r="B37" s="15"/>
      <c r="C37" s="14" t="s">
        <v>169</v>
      </c>
      <c r="D37" s="15"/>
      <c r="E37" s="15"/>
      <c r="F37" s="156" t="s">
        <v>65</v>
      </c>
      <c r="G37" s="450" t="str">
        <f>IF(V37="","",TEXT(V37,"e"))</f>
        <v/>
      </c>
      <c r="H37" s="450"/>
      <c r="I37" s="19" t="s">
        <v>66</v>
      </c>
      <c r="J37" s="431" t="str">
        <f>IF(V37="","",TEXT(V37,"m"))</f>
        <v/>
      </c>
      <c r="K37" s="431"/>
      <c r="L37" s="19" t="s">
        <v>67</v>
      </c>
      <c r="M37" s="18" t="str">
        <f>IF(V37="","",TEXT(V37,"d"))</f>
        <v/>
      </c>
      <c r="N37" s="95" t="s">
        <v>68</v>
      </c>
      <c r="Q37" s="15"/>
      <c r="R37" s="15"/>
      <c r="S37" s="15"/>
      <c r="T37" s="31"/>
      <c r="U37" s="35" t="s">
        <v>170</v>
      </c>
      <c r="V37" s="36"/>
      <c r="W37" s="37" t="s">
        <v>430</v>
      </c>
      <c r="AA37" s="32"/>
      <c r="AB37" s="15"/>
      <c r="AC37" s="15"/>
      <c r="AD37" s="48" t="s">
        <v>126</v>
      </c>
      <c r="AE37" s="50"/>
    </row>
    <row r="38" spans="1:31" s="40" customFormat="1" ht="16.2" customHeight="1" x14ac:dyDescent="0.3">
      <c r="A38" s="15"/>
      <c r="B38" s="14"/>
      <c r="C38" s="15"/>
      <c r="D38" s="15"/>
      <c r="E38" s="15"/>
      <c r="F38" s="15"/>
      <c r="Q38" s="15"/>
      <c r="R38" s="15"/>
      <c r="S38" s="15"/>
      <c r="T38" s="31"/>
      <c r="X38" s="32"/>
      <c r="AA38" s="32"/>
      <c r="AB38" s="15"/>
      <c r="AC38" s="15"/>
      <c r="AD38" s="48" t="s">
        <v>127</v>
      </c>
      <c r="AE38" s="50"/>
    </row>
    <row r="39" spans="1:31" s="40" customFormat="1" ht="16.2" customHeight="1" x14ac:dyDescent="0.3">
      <c r="A39" s="15"/>
      <c r="B39" s="14" t="s">
        <v>171</v>
      </c>
      <c r="C39" s="96"/>
      <c r="D39" s="96"/>
      <c r="E39" s="15"/>
      <c r="F39" s="15"/>
      <c r="G39" s="15"/>
      <c r="H39" s="15"/>
      <c r="I39" s="15"/>
      <c r="J39" s="15"/>
      <c r="K39" s="15"/>
      <c r="L39" s="15"/>
      <c r="M39" s="15"/>
      <c r="N39" s="15"/>
      <c r="O39" s="15"/>
      <c r="P39" s="15"/>
      <c r="Q39" s="15"/>
      <c r="R39" s="15"/>
      <c r="S39" s="15"/>
      <c r="T39" s="31"/>
      <c r="X39" s="32"/>
      <c r="Y39" s="32"/>
      <c r="Z39" s="32"/>
      <c r="AA39" s="32"/>
      <c r="AB39" s="15"/>
      <c r="AC39" s="15"/>
      <c r="AD39" s="48" t="s">
        <v>128</v>
      </c>
      <c r="AE39" s="50"/>
    </row>
    <row r="40" spans="1:31" s="40" customFormat="1" ht="16.2" customHeight="1" x14ac:dyDescent="0.3">
      <c r="A40" s="15"/>
      <c r="B40" s="96"/>
      <c r="C40" s="14" t="s">
        <v>172</v>
      </c>
      <c r="D40" s="96"/>
      <c r="E40" s="15"/>
      <c r="F40" s="15"/>
      <c r="G40" s="15"/>
      <c r="H40" s="15"/>
      <c r="I40" s="15"/>
      <c r="J40" s="15"/>
      <c r="K40" s="15"/>
      <c r="L40" s="15"/>
      <c r="M40" s="15"/>
      <c r="N40" s="15"/>
      <c r="O40" s="15"/>
      <c r="P40" s="15"/>
      <c r="Q40" s="15"/>
      <c r="R40" s="15"/>
      <c r="S40" s="15"/>
      <c r="T40" s="31"/>
      <c r="U40" s="35"/>
      <c r="V40" s="35"/>
      <c r="W40" s="37"/>
      <c r="X40" s="32"/>
      <c r="Y40" s="32"/>
      <c r="Z40" s="32"/>
      <c r="AA40" s="32"/>
      <c r="AB40" s="15"/>
      <c r="AC40" s="15"/>
      <c r="AD40" s="48" t="s">
        <v>129</v>
      </c>
      <c r="AE40" s="50"/>
    </row>
    <row r="41" spans="1:31" s="40" customFormat="1" ht="16.2" customHeight="1" x14ac:dyDescent="0.3">
      <c r="A41" s="15"/>
      <c r="B41" s="96"/>
      <c r="C41" s="14" t="s">
        <v>173</v>
      </c>
      <c r="D41" s="96"/>
      <c r="E41" s="15"/>
      <c r="F41" s="15"/>
      <c r="G41" s="15"/>
      <c r="H41" s="15"/>
      <c r="I41" s="15"/>
      <c r="J41" s="15"/>
      <c r="K41" s="15"/>
      <c r="L41" s="15"/>
      <c r="M41" s="15"/>
      <c r="N41" s="15"/>
      <c r="O41" s="15"/>
      <c r="P41" s="15"/>
      <c r="Q41" s="15"/>
      <c r="R41" s="15"/>
      <c r="S41" s="15"/>
      <c r="T41" s="31"/>
      <c r="V41" s="32"/>
      <c r="W41" s="32"/>
      <c r="X41" s="32"/>
      <c r="Y41" s="41"/>
      <c r="Z41" s="41"/>
      <c r="AA41" s="32"/>
      <c r="AB41" s="15"/>
      <c r="AC41" s="15"/>
      <c r="AD41" s="48" t="s">
        <v>130</v>
      </c>
      <c r="AE41" s="50"/>
    </row>
    <row r="42" spans="1:31" s="40" customFormat="1" ht="16.2" customHeight="1" x14ac:dyDescent="0.3">
      <c r="A42" s="15"/>
      <c r="B42" s="14"/>
      <c r="C42" s="96"/>
      <c r="D42" s="96"/>
      <c r="E42" s="15"/>
      <c r="F42" s="15"/>
      <c r="G42" s="15"/>
      <c r="H42" s="15"/>
      <c r="I42" s="15"/>
      <c r="J42" s="15"/>
      <c r="K42" s="15"/>
      <c r="L42" s="15"/>
      <c r="M42" s="15"/>
      <c r="N42" s="15"/>
      <c r="O42" s="15"/>
      <c r="P42" s="15"/>
      <c r="Q42" s="15"/>
      <c r="R42" s="15"/>
      <c r="S42" s="15"/>
      <c r="T42" s="31"/>
      <c r="V42" s="32"/>
      <c r="W42" s="32"/>
      <c r="X42" s="32"/>
      <c r="Y42" s="32"/>
      <c r="Z42" s="32"/>
      <c r="AA42" s="32"/>
      <c r="AB42" s="15"/>
      <c r="AC42" s="15"/>
      <c r="AD42" s="48" t="s">
        <v>131</v>
      </c>
      <c r="AE42" s="50"/>
    </row>
    <row r="43" spans="1:31" s="40" customFormat="1" ht="16.2" customHeight="1" x14ac:dyDescent="0.3">
      <c r="A43" s="15"/>
      <c r="B43" s="23" t="s">
        <v>138</v>
      </c>
      <c r="C43" s="96"/>
      <c r="D43" s="96"/>
      <c r="E43" s="15"/>
      <c r="F43" s="15"/>
      <c r="G43" s="15"/>
      <c r="H43" s="15"/>
      <c r="I43" s="15"/>
      <c r="J43" s="15"/>
      <c r="K43" s="15"/>
      <c r="L43" s="15"/>
      <c r="M43" s="15"/>
      <c r="N43" s="15"/>
      <c r="O43" s="15"/>
      <c r="P43" s="15"/>
      <c r="Q43" s="15"/>
      <c r="R43" s="15"/>
      <c r="S43" s="15"/>
      <c r="T43" s="31"/>
      <c r="U43" s="32"/>
      <c r="V43" s="32"/>
      <c r="W43" s="32"/>
      <c r="X43" s="32"/>
      <c r="Y43" s="32"/>
      <c r="Z43" s="32"/>
      <c r="AA43" s="32"/>
      <c r="AB43" s="15"/>
      <c r="AC43" s="15"/>
      <c r="AD43" s="48" t="s">
        <v>132</v>
      </c>
      <c r="AE43" s="50"/>
    </row>
    <row r="44" spans="1:31" s="40" customFormat="1" ht="18" customHeight="1" x14ac:dyDescent="0.3">
      <c r="A44" s="15"/>
      <c r="B44" s="15"/>
      <c r="C44" s="15"/>
      <c r="D44" s="15"/>
      <c r="E44" s="15"/>
      <c r="F44" s="15"/>
      <c r="G44" s="15"/>
      <c r="H44" s="15"/>
      <c r="I44" s="15"/>
      <c r="J44" s="15"/>
      <c r="K44" s="15"/>
      <c r="L44" s="15"/>
      <c r="M44" s="15"/>
      <c r="N44" s="15"/>
      <c r="O44" s="15"/>
      <c r="P44" s="15"/>
      <c r="Q44" s="15"/>
      <c r="R44" s="15"/>
      <c r="S44" s="15"/>
      <c r="T44" s="32"/>
      <c r="U44" s="32"/>
      <c r="Y44" s="32"/>
      <c r="Z44" s="32"/>
      <c r="AA44" s="32"/>
      <c r="AB44" s="15"/>
      <c r="AC44" s="15"/>
      <c r="AD44" s="48" t="s">
        <v>133</v>
      </c>
      <c r="AE44" s="50"/>
    </row>
    <row r="45" spans="1:31" s="40" customFormat="1" ht="18" customHeight="1" x14ac:dyDescent="0.3">
      <c r="A45" s="15"/>
      <c r="B45" s="15"/>
      <c r="C45" s="15"/>
      <c r="D45" s="15"/>
      <c r="E45" s="15"/>
      <c r="F45" s="15"/>
      <c r="G45" s="15"/>
      <c r="H45" s="15"/>
      <c r="I45" s="15"/>
      <c r="J45" s="15"/>
      <c r="K45" s="15"/>
      <c r="L45" s="15"/>
      <c r="M45" s="15"/>
      <c r="N45" s="15"/>
      <c r="O45" s="15"/>
      <c r="P45" s="15"/>
      <c r="Q45" s="15"/>
      <c r="R45" s="15"/>
      <c r="S45" s="15"/>
      <c r="T45" s="32"/>
      <c r="U45" s="32"/>
      <c r="Y45" s="32"/>
      <c r="Z45" s="32"/>
      <c r="AA45" s="32"/>
      <c r="AB45" s="15"/>
      <c r="AC45" s="15"/>
      <c r="AD45" s="48" t="s">
        <v>134</v>
      </c>
      <c r="AE45" s="50"/>
    </row>
    <row r="46" spans="1:31" s="40" customFormat="1" x14ac:dyDescent="0.3">
      <c r="A46" s="15" t="s">
        <v>174</v>
      </c>
      <c r="B46" s="15"/>
      <c r="C46" s="15"/>
      <c r="D46" s="15"/>
      <c r="E46" s="15"/>
      <c r="F46" s="15"/>
      <c r="G46" s="15"/>
      <c r="H46" s="15"/>
      <c r="I46" s="15"/>
      <c r="J46" s="15"/>
      <c r="K46" s="15"/>
      <c r="L46" s="15"/>
      <c r="M46" s="15"/>
      <c r="N46" s="15"/>
      <c r="O46" s="15"/>
      <c r="P46" s="15"/>
      <c r="Q46" s="15"/>
      <c r="R46" s="15"/>
      <c r="S46" s="15"/>
      <c r="T46" s="32"/>
      <c r="U46" s="32"/>
      <c r="Y46" s="32"/>
      <c r="Z46" s="32"/>
      <c r="AA46" s="32"/>
      <c r="AB46" s="15"/>
      <c r="AC46" s="15"/>
      <c r="AD46" s="48" t="s">
        <v>135</v>
      </c>
      <c r="AE46" s="50"/>
    </row>
    <row r="47" spans="1:31" s="40" customFormat="1" x14ac:dyDescent="0.3">
      <c r="A47" s="15"/>
      <c r="B47" s="15"/>
      <c r="C47" s="15"/>
      <c r="D47" s="15"/>
      <c r="E47" s="15"/>
      <c r="F47" s="15"/>
      <c r="G47" s="15"/>
      <c r="H47" s="15"/>
      <c r="I47" s="15"/>
      <c r="J47" s="15"/>
      <c r="K47" s="15"/>
      <c r="L47" s="15"/>
      <c r="M47" s="15"/>
      <c r="N47" s="15"/>
      <c r="O47" s="15"/>
      <c r="P47" s="15"/>
      <c r="Q47" s="15"/>
      <c r="R47" s="15"/>
      <c r="S47" s="15"/>
      <c r="T47" s="32"/>
      <c r="U47" s="32"/>
      <c r="Y47" s="32"/>
      <c r="Z47" s="32"/>
      <c r="AA47" s="32"/>
      <c r="AB47" s="15"/>
      <c r="AC47" s="15"/>
      <c r="AD47" s="48" t="s">
        <v>136</v>
      </c>
      <c r="AE47" s="50"/>
    </row>
    <row r="48" spans="1:31" s="40" customFormat="1" x14ac:dyDescent="0.3">
      <c r="A48" s="15"/>
      <c r="B48" s="15"/>
      <c r="C48" s="15"/>
      <c r="D48" s="15"/>
      <c r="E48" s="15"/>
      <c r="F48" s="15"/>
      <c r="G48" s="15"/>
      <c r="H48" s="15"/>
      <c r="I48" s="15"/>
      <c r="J48" s="15"/>
      <c r="K48" s="15"/>
      <c r="L48" s="15"/>
      <c r="M48" s="15"/>
      <c r="N48" s="15"/>
      <c r="O48" s="15"/>
      <c r="P48" s="15"/>
      <c r="Q48" s="15"/>
      <c r="R48" s="15"/>
      <c r="S48" s="15"/>
      <c r="T48" s="32"/>
      <c r="U48" s="32"/>
      <c r="V48" s="32"/>
      <c r="W48" s="32"/>
      <c r="X48" s="32"/>
      <c r="Y48" s="32"/>
      <c r="Z48" s="32"/>
      <c r="AA48" s="32"/>
      <c r="AB48" s="15"/>
      <c r="AC48" s="15"/>
      <c r="AD48" s="48" t="s">
        <v>137</v>
      </c>
      <c r="AE48" s="50"/>
    </row>
    <row r="49" spans="1:31" s="16" customFormat="1" x14ac:dyDescent="0.3">
      <c r="A49" s="15"/>
      <c r="B49" s="15"/>
      <c r="C49" s="15"/>
      <c r="D49" s="15"/>
      <c r="E49" s="15"/>
      <c r="F49" s="15"/>
      <c r="G49" s="15"/>
      <c r="H49" s="15"/>
      <c r="I49" s="15"/>
      <c r="J49" s="15"/>
      <c r="K49" s="15"/>
      <c r="L49" s="15"/>
      <c r="M49" s="15"/>
      <c r="N49" s="15"/>
      <c r="O49" s="15"/>
      <c r="P49" s="15"/>
      <c r="Q49" s="15"/>
      <c r="R49" s="15"/>
      <c r="S49" s="15"/>
      <c r="T49" s="32"/>
      <c r="U49" s="32"/>
      <c r="V49" s="32"/>
      <c r="W49" s="32"/>
      <c r="X49" s="32"/>
      <c r="Y49" s="32"/>
      <c r="Z49" s="32"/>
      <c r="AA49" s="32"/>
      <c r="AB49" s="15"/>
      <c r="AC49" s="15"/>
      <c r="AD49" s="48"/>
      <c r="AE49" s="50"/>
    </row>
    <row r="50" spans="1:31" s="16" customFormat="1" x14ac:dyDescent="0.3">
      <c r="A50" s="15"/>
      <c r="B50" s="15"/>
      <c r="C50" s="15"/>
      <c r="D50" s="15"/>
      <c r="E50" s="15"/>
      <c r="F50" s="15"/>
      <c r="G50" s="15"/>
      <c r="H50" s="15"/>
      <c r="I50" s="15"/>
      <c r="J50" s="15"/>
      <c r="K50" s="15"/>
      <c r="L50" s="15"/>
      <c r="M50" s="15"/>
      <c r="N50" s="15"/>
      <c r="O50" s="15"/>
      <c r="P50" s="15"/>
      <c r="Q50" s="15"/>
      <c r="R50" s="15"/>
      <c r="S50" s="15"/>
      <c r="T50" s="32"/>
      <c r="U50" s="32"/>
      <c r="V50" s="32"/>
      <c r="W50" s="32"/>
      <c r="X50" s="32"/>
      <c r="Y50" s="32"/>
      <c r="Z50" s="32"/>
      <c r="AA50" s="32"/>
      <c r="AB50" s="15"/>
      <c r="AC50" s="15"/>
      <c r="AD50" s="48"/>
      <c r="AE50" s="50"/>
    </row>
    <row r="51" spans="1:31" s="16" customFormat="1" ht="9" customHeight="1" x14ac:dyDescent="0.3">
      <c r="A51" s="15"/>
      <c r="B51" s="15"/>
      <c r="C51" s="15"/>
      <c r="D51" s="15"/>
      <c r="E51" s="15"/>
      <c r="F51" s="15"/>
      <c r="G51" s="15"/>
      <c r="H51" s="15"/>
      <c r="I51" s="15"/>
      <c r="J51" s="15"/>
      <c r="K51" s="15"/>
      <c r="L51" s="15"/>
      <c r="M51" s="15"/>
      <c r="N51" s="15"/>
      <c r="O51" s="15"/>
      <c r="P51" s="15"/>
      <c r="Q51" s="15"/>
      <c r="R51" s="15"/>
      <c r="S51" s="15"/>
      <c r="T51" s="32"/>
      <c r="U51" s="32"/>
      <c r="V51" s="32"/>
      <c r="W51" s="32"/>
      <c r="X51" s="32"/>
      <c r="Y51" s="32"/>
      <c r="Z51" s="32"/>
      <c r="AA51" s="32"/>
      <c r="AB51" s="15"/>
      <c r="AC51" s="15"/>
      <c r="AD51" s="48"/>
      <c r="AE51" s="50"/>
    </row>
    <row r="52" spans="1:31" s="16" customFormat="1" x14ac:dyDescent="0.3">
      <c r="A52" s="15"/>
      <c r="B52" s="15"/>
      <c r="C52" s="15"/>
      <c r="D52" s="15"/>
      <c r="E52" s="15"/>
      <c r="F52" s="15"/>
      <c r="G52" s="15"/>
      <c r="H52" s="15"/>
      <c r="I52" s="15"/>
      <c r="J52" s="15"/>
      <c r="K52" s="15"/>
      <c r="L52" s="15"/>
      <c r="M52" s="15"/>
      <c r="N52" s="15"/>
      <c r="O52" s="15"/>
      <c r="P52" s="15"/>
      <c r="Q52" s="15"/>
      <c r="R52" s="15"/>
      <c r="S52" s="15"/>
      <c r="T52" s="32"/>
      <c r="U52" s="32"/>
      <c r="V52" s="32"/>
      <c r="W52" s="32"/>
      <c r="X52" s="32"/>
      <c r="Y52" s="32"/>
      <c r="Z52" s="32"/>
      <c r="AA52" s="32"/>
      <c r="AB52" s="15"/>
      <c r="AC52" s="15"/>
      <c r="AD52" s="48"/>
      <c r="AE52" s="50"/>
    </row>
    <row r="54" spans="1:31" s="16" customFormat="1" x14ac:dyDescent="0.3">
      <c r="A54" s="15"/>
      <c r="B54" s="15"/>
      <c r="C54" s="15"/>
      <c r="D54" s="15"/>
      <c r="E54" s="15"/>
      <c r="F54" s="15"/>
      <c r="G54" s="15"/>
      <c r="H54" s="15"/>
      <c r="I54" s="15"/>
      <c r="J54" s="15"/>
      <c r="K54" s="15"/>
      <c r="L54" s="15"/>
      <c r="M54" s="15"/>
      <c r="N54" s="15"/>
      <c r="O54" s="15"/>
      <c r="P54" s="15"/>
      <c r="Q54" s="15"/>
      <c r="R54" s="15"/>
      <c r="S54" s="15"/>
      <c r="T54" s="32"/>
      <c r="U54" s="32"/>
      <c r="V54" s="32"/>
      <c r="W54" s="32"/>
      <c r="X54" s="32"/>
      <c r="Y54" s="32"/>
      <c r="Z54" s="32"/>
      <c r="AA54" s="32"/>
      <c r="AB54" s="15"/>
      <c r="AC54" s="15"/>
      <c r="AD54" s="48"/>
      <c r="AE54" s="50"/>
    </row>
  </sheetData>
  <sheetProtection algorithmName="SHA-512" hashValue="3qQ+rRncRSnYqZYhixGRuMVPMJhsTTE6jam7pbjV+PRbLvJ/PCe471B9Wy4iBePROQZo4qCDQl0mjw7rIQ4Tnw==" saltValue="Cz0lD0AnwQPwKd5nGsl3Cg==" spinCount="100000" sheet="1" objects="1" scenarios="1" selectLockedCells="1"/>
  <mergeCells count="25">
    <mergeCell ref="J37:K37"/>
    <mergeCell ref="G37:H37"/>
    <mergeCell ref="H9:J9"/>
    <mergeCell ref="H11:J12"/>
    <mergeCell ref="H13:J13"/>
    <mergeCell ref="G29:M29"/>
    <mergeCell ref="G30:M30"/>
    <mergeCell ref="C36:E36"/>
    <mergeCell ref="V26:X27"/>
    <mergeCell ref="Y26:AA27"/>
    <mergeCell ref="F36:N36"/>
    <mergeCell ref="V17:X17"/>
    <mergeCell ref="B18:R20"/>
    <mergeCell ref="V19:W19"/>
    <mergeCell ref="B21:R21"/>
    <mergeCell ref="B24:R24"/>
    <mergeCell ref="V15:W15"/>
    <mergeCell ref="O2:Q2"/>
    <mergeCell ref="V13:W13"/>
    <mergeCell ref="V14:W14"/>
    <mergeCell ref="E15:R15"/>
    <mergeCell ref="K9:R9"/>
    <mergeCell ref="K10:R10"/>
    <mergeCell ref="K11:R12"/>
    <mergeCell ref="K13:R13"/>
  </mergeCells>
  <phoneticPr fontId="5"/>
  <conditionalFormatting sqref="V2 V5 V12 V13:W15 V17:X17 V19:W19 V21:W21 V26:X27 V37">
    <cfRule type="expression" dxfId="37" priority="1">
      <formula>V2&lt;&gt;""</formula>
    </cfRule>
  </conditionalFormatting>
  <conditionalFormatting sqref="V26">
    <cfRule type="expression" dxfId="36" priority="2">
      <formula>COUNTIF($V$23,"*リース*")</formula>
    </cfRule>
  </conditionalFormatting>
  <dataValidations count="10">
    <dataValidation imeMode="hiragana" allowBlank="1" showInputMessage="1" showErrorMessage="1" promptTitle="トラック事業者または荷主名" prompt="左の様式に【本補助事業を実施するトラック事業者または荷主名】が既に表示されている場合は、入力不要です" sqref="V26:X27" xr:uid="{C840E51E-58F6-48B5-BEA5-62445B97A3CC}"/>
    <dataValidation type="list" imeMode="hiragana" allowBlank="1" showInputMessage="1" promptTitle="代表者の役職" prompt="プルダウンから選択するか、手入力してください" sqref="V19:W19" xr:uid="{3C6EC9CB-1570-4924-BD36-2C8F83690544}">
      <formula1>$AE$2:$AE$6</formula1>
    </dataValidation>
    <dataValidation imeMode="hiragana" allowBlank="1" showInputMessage="1" showErrorMessage="1" promptTitle="法人名" prompt="正式名称を入力してください_x000a_法人格は略さずに入力してください_x000a_例）(株)㈱　→　株式会社" sqref="V17:X17" xr:uid="{CC24916E-8888-4654-8A56-5C86EE7CB8DE}"/>
    <dataValidation imeMode="hiragana" allowBlank="1" showInputMessage="1" showErrorMessage="1" promptTitle="建物名称" prompt="例)★★ビル6F_x000a_※階数はF表記" sqref="V15:W15" xr:uid="{EAA49FB8-77BA-4AE0-97A6-235C30CB3AFD}"/>
    <dataValidation imeMode="hiragana" allowBlank="1" showInputMessage="1" showErrorMessage="1" promptTitle="町名番地" prompt="例)■■1-2-3_x000a_※番地は略式表記" sqref="V14:W14" xr:uid="{138CCE20-F77F-459E-A782-9625D94D2756}"/>
    <dataValidation imeMode="hiragana" allowBlank="1" showInputMessage="1" showErrorMessage="1" promptTitle="市区町村" prompt="例)●●市、●●郡▲▲町、●●区、等" sqref="V13:W13" xr:uid="{0E5D700E-8F1E-4FAC-8DE0-CF1F7AE6481D}"/>
    <dataValidation imeMode="hiragana" allowBlank="1" showInputMessage="1" showErrorMessage="1" sqref="V21:W21" xr:uid="{ED7CBCF5-5F06-4B81-AC29-AEB4738D6FCF}"/>
    <dataValidation type="date" imeMode="disabled" operator="greaterThanOrEqual" allowBlank="1" showInputMessage="1" showErrorMessage="1" error="【****/*/*】という形式で_x000a_日付を入力してください。_x000a_※【2025/6/30】～の入力に制限しています。" promptTitle="文書作成日" prompt="西暦で入力してください_x000a_例）2025/6/30" sqref="V5" xr:uid="{3991D0EB-7096-450C-B3A6-CDC7919C00BA}">
      <formula1>45838</formula1>
    </dataValidation>
    <dataValidation type="date" imeMode="disabled" operator="greaterThanOrEqual" allowBlank="1" showInputMessage="1" showErrorMessage="1" error="【****/*/*】という形式で日付を入力してください。_x000a_※【2025/7/1】～の入力に制限しています。" promptTitle="完了予定年月日" prompt="西暦で入力してください_x000a_例）2025/12/19" sqref="V37" xr:uid="{5445FF6D-B05D-46C5-A0B8-5265BD230D3B}">
      <formula1>45839</formula1>
    </dataValidation>
    <dataValidation type="list" allowBlank="1" showInputMessage="1" showErrorMessage="1" promptTitle="都道府県" prompt="プルダウンから選択してください" sqref="V12" xr:uid="{2BA9979B-2678-4DA3-9231-82FFBEAE4F34}">
      <formula1>$AD$2:$AD$48</formula1>
    </dataValidation>
  </dataValidations>
  <pageMargins left="0.70866141732283472" right="0.51181102362204722" top="0.74803149606299213" bottom="0.35433070866141736"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A03A-0EAB-4F49-9B19-FD082B204631}">
  <sheetPr codeName="Sheet3">
    <pageSetUpPr fitToPage="1"/>
  </sheetPr>
  <dimension ref="A1:AJ247"/>
  <sheetViews>
    <sheetView showGridLines="0" zoomScaleNormal="100" zoomScaleSheetLayoutView="70" workbookViewId="0">
      <pane ySplit="2" topLeftCell="A3" activePane="bottomLeft" state="frozen"/>
      <selection activeCell="P39" sqref="P39"/>
      <selection pane="bottomLeft" activeCell="D19" sqref="D19:I19"/>
    </sheetView>
  </sheetViews>
  <sheetFormatPr defaultColWidth="9" defaultRowHeight="16.2" x14ac:dyDescent="0.3"/>
  <cols>
    <col min="1" max="1" width="3.6328125" style="1" customWidth="1"/>
    <col min="2" max="3" width="14.90625" style="1" customWidth="1"/>
    <col min="4" max="4" width="24.6328125" style="1" customWidth="1"/>
    <col min="5" max="5" width="10.08984375" style="1" customWidth="1"/>
    <col min="6" max="6" width="5.6328125" style="1" customWidth="1"/>
    <col min="7" max="7" width="10.08984375" style="1" customWidth="1"/>
    <col min="8" max="8" width="12.6328125" style="67" customWidth="1"/>
    <col min="9" max="9" width="12.6328125" style="1" customWidth="1"/>
    <col min="10" max="10" width="24.6328125" style="1" customWidth="1"/>
    <col min="11" max="13" width="12.6328125" style="1" customWidth="1"/>
    <col min="14" max="14" width="3.6328125" style="388" customWidth="1"/>
    <col min="15" max="15" width="7.6328125" style="52" hidden="1" customWidth="1"/>
    <col min="16" max="16" width="6.26953125" style="52" hidden="1" customWidth="1"/>
    <col min="17" max="20" width="7.90625" style="52" hidden="1" customWidth="1"/>
    <col min="21" max="22" width="8.6328125" style="2" hidden="1" customWidth="1"/>
    <col min="23" max="30" width="7.453125" style="2" hidden="1" customWidth="1"/>
    <col min="31" max="36" width="9" style="2" hidden="1" customWidth="1"/>
  </cols>
  <sheetData>
    <row r="1" spans="2:36" ht="7.5" customHeight="1" x14ac:dyDescent="0.3">
      <c r="H1" s="1"/>
      <c r="J1" s="67"/>
    </row>
    <row r="2" spans="2:36" ht="26.25" customHeight="1" x14ac:dyDescent="0.3">
      <c r="B2" s="453" t="s">
        <v>221</v>
      </c>
      <c r="C2" s="453"/>
      <c r="D2" s="302" t="s">
        <v>222</v>
      </c>
      <c r="E2" s="453" t="s">
        <v>223</v>
      </c>
      <c r="F2" s="453"/>
      <c r="G2" s="453"/>
      <c r="H2" s="453" t="s">
        <v>224</v>
      </c>
      <c r="I2" s="453"/>
      <c r="J2" s="302" t="s">
        <v>225</v>
      </c>
      <c r="K2" s="453" t="s">
        <v>226</v>
      </c>
      <c r="L2" s="453"/>
      <c r="U2" s="68" t="s">
        <v>235</v>
      </c>
      <c r="AE2" s="2" t="s">
        <v>59</v>
      </c>
      <c r="AF2" s="11" t="s">
        <v>213</v>
      </c>
      <c r="AG2" s="11" t="s">
        <v>212</v>
      </c>
      <c r="AH2" s="11"/>
      <c r="AI2" s="11" t="s">
        <v>211</v>
      </c>
      <c r="AJ2" s="11" t="s">
        <v>212</v>
      </c>
    </row>
    <row r="3" spans="2:36" ht="35.25" customHeight="1" x14ac:dyDescent="0.3">
      <c r="B3" s="51" t="s">
        <v>207</v>
      </c>
      <c r="U3" s="2" t="s">
        <v>227</v>
      </c>
      <c r="AE3" s="2" t="s">
        <v>63</v>
      </c>
      <c r="AF3" s="12" t="s">
        <v>214</v>
      </c>
      <c r="AG3" s="12" t="s">
        <v>230</v>
      </c>
      <c r="AH3" s="12" t="s">
        <v>231</v>
      </c>
      <c r="AI3" s="12" t="s">
        <v>200</v>
      </c>
      <c r="AJ3" s="2" t="s">
        <v>142</v>
      </c>
    </row>
    <row r="4" spans="2:36" x14ac:dyDescent="0.3">
      <c r="B4" s="24" t="s">
        <v>228</v>
      </c>
      <c r="K4" s="26"/>
      <c r="L4" s="1" t="s">
        <v>181</v>
      </c>
      <c r="U4" s="68" t="s">
        <v>317</v>
      </c>
      <c r="AE4" s="2" t="s">
        <v>70</v>
      </c>
      <c r="AF4" s="12" t="s">
        <v>215</v>
      </c>
      <c r="AG4" s="12" t="s">
        <v>232</v>
      </c>
      <c r="AH4" s="12"/>
      <c r="AI4" s="12" t="s">
        <v>210</v>
      </c>
      <c r="AJ4" s="2" t="s">
        <v>143</v>
      </c>
    </row>
    <row r="5" spans="2:36" x14ac:dyDescent="0.3">
      <c r="B5" s="24" t="s">
        <v>458</v>
      </c>
      <c r="K5" s="27"/>
      <c r="L5" s="1" t="s">
        <v>56</v>
      </c>
      <c r="U5" s="2" t="s">
        <v>277</v>
      </c>
      <c r="AE5" s="2" t="s">
        <v>72</v>
      </c>
      <c r="AF5" s="2" t="s">
        <v>216</v>
      </c>
      <c r="AG5" s="12" t="s">
        <v>234</v>
      </c>
      <c r="AH5" s="12"/>
      <c r="AJ5" s="2" t="s">
        <v>144</v>
      </c>
    </row>
    <row r="6" spans="2:36" x14ac:dyDescent="0.3">
      <c r="B6" s="24" t="s">
        <v>233</v>
      </c>
      <c r="K6" s="28"/>
      <c r="L6" s="1" t="s">
        <v>201</v>
      </c>
      <c r="U6" s="2" t="s">
        <v>229</v>
      </c>
      <c r="AE6" s="2" t="s">
        <v>75</v>
      </c>
      <c r="AF6" s="2" t="s">
        <v>217</v>
      </c>
      <c r="AG6" s="12" t="s">
        <v>236</v>
      </c>
      <c r="AH6" s="12"/>
      <c r="AJ6" s="2" t="s">
        <v>145</v>
      </c>
    </row>
    <row r="7" spans="2:36" x14ac:dyDescent="0.3">
      <c r="B7" s="1" t="s">
        <v>235</v>
      </c>
      <c r="K7" s="29"/>
      <c r="L7" s="1" t="s">
        <v>5</v>
      </c>
      <c r="U7" s="68" t="s">
        <v>487</v>
      </c>
      <c r="AE7" s="2" t="s">
        <v>78</v>
      </c>
      <c r="AF7" s="2" t="s">
        <v>218</v>
      </c>
      <c r="AG7" s="12" t="s">
        <v>237</v>
      </c>
      <c r="AH7" s="12"/>
      <c r="AJ7" s="2" t="s">
        <v>147</v>
      </c>
    </row>
    <row r="8" spans="2:36" x14ac:dyDescent="0.3">
      <c r="B8" t="s">
        <v>373</v>
      </c>
      <c r="U8" s="68" t="s">
        <v>493</v>
      </c>
      <c r="AE8" s="2" t="s">
        <v>80</v>
      </c>
      <c r="AG8" s="12"/>
      <c r="AH8" s="12"/>
    </row>
    <row r="9" spans="2:36" hidden="1" x14ac:dyDescent="0.3">
      <c r="AE9" s="2" t="s">
        <v>81</v>
      </c>
      <c r="AG9" s="12"/>
      <c r="AH9" s="12"/>
    </row>
    <row r="10" spans="2:36" hidden="1" x14ac:dyDescent="0.3">
      <c r="AE10" s="2" t="s">
        <v>84</v>
      </c>
      <c r="AG10" s="12"/>
      <c r="AH10" s="12"/>
    </row>
    <row r="11" spans="2:36" hidden="1" x14ac:dyDescent="0.3">
      <c r="AE11" s="2" t="s">
        <v>87</v>
      </c>
      <c r="AG11" s="12"/>
      <c r="AH11" s="12"/>
    </row>
    <row r="12" spans="2:36" hidden="1" x14ac:dyDescent="0.3">
      <c r="AE12" s="2" t="s">
        <v>90</v>
      </c>
      <c r="AG12" s="12"/>
      <c r="AH12" s="12"/>
    </row>
    <row r="13" spans="2:36" ht="16.8" thickBot="1" x14ac:dyDescent="0.35">
      <c r="AE13" s="2" t="s">
        <v>92</v>
      </c>
    </row>
    <row r="14" spans="2:36" ht="19.95" customHeight="1" thickBot="1" x14ac:dyDescent="0.35">
      <c r="B14" s="203" t="s">
        <v>238</v>
      </c>
      <c r="C14" s="53"/>
      <c r="D14" s="53"/>
      <c r="E14" s="53"/>
      <c r="F14" s="53"/>
      <c r="G14" s="53"/>
      <c r="H14" s="54"/>
      <c r="I14" s="185"/>
      <c r="J14" s="186"/>
      <c r="K14" s="186"/>
      <c r="L14" s="186"/>
      <c r="M14" s="187"/>
      <c r="O14" s="52" t="s">
        <v>456</v>
      </c>
      <c r="AE14" s="2" t="s">
        <v>94</v>
      </c>
    </row>
    <row r="15" spans="2:36" ht="19.95" customHeight="1" x14ac:dyDescent="0.3">
      <c r="B15" s="469" t="s">
        <v>239</v>
      </c>
      <c r="C15" s="202" t="s">
        <v>175</v>
      </c>
      <c r="D15" s="139" t="str">
        <f>①様式第１_本紙!V12&amp;""</f>
        <v/>
      </c>
      <c r="E15" s="471"/>
      <c r="F15" s="472"/>
      <c r="G15" s="472"/>
      <c r="H15" s="472"/>
      <c r="I15" s="377"/>
      <c r="J15" s="204"/>
      <c r="K15" s="377"/>
      <c r="L15" s="377"/>
      <c r="M15" s="207"/>
      <c r="O15" s="52" t="b">
        <v>1</v>
      </c>
      <c r="AE15" s="2" t="s">
        <v>95</v>
      </c>
    </row>
    <row r="16" spans="2:36" ht="19.95" customHeight="1" x14ac:dyDescent="0.3">
      <c r="B16" s="470"/>
      <c r="C16" s="55" t="s">
        <v>176</v>
      </c>
      <c r="D16" s="473" t="str">
        <f>①様式第１_本紙!V13&amp;""</f>
        <v/>
      </c>
      <c r="E16" s="474"/>
      <c r="F16" s="474"/>
      <c r="G16" s="474"/>
      <c r="H16" s="474"/>
      <c r="I16" s="474"/>
      <c r="J16" s="205"/>
      <c r="K16" s="377"/>
      <c r="L16" s="377"/>
      <c r="M16" s="207"/>
      <c r="O16" s="52" t="b">
        <v>1</v>
      </c>
      <c r="AE16" s="2" t="s">
        <v>97</v>
      </c>
    </row>
    <row r="17" spans="2:31" ht="19.95" customHeight="1" x14ac:dyDescent="0.3">
      <c r="B17" s="470"/>
      <c r="C17" s="55" t="s">
        <v>240</v>
      </c>
      <c r="D17" s="475" t="str">
        <f>①様式第１_本紙!V14&amp;""</f>
        <v/>
      </c>
      <c r="E17" s="476"/>
      <c r="F17" s="476"/>
      <c r="G17" s="476"/>
      <c r="H17" s="476"/>
      <c r="I17" s="476"/>
      <c r="J17" s="205"/>
      <c r="K17" s="377"/>
      <c r="L17" s="377"/>
      <c r="M17" s="207"/>
      <c r="O17" s="52" t="b">
        <v>1</v>
      </c>
      <c r="AE17" s="2" t="s">
        <v>98</v>
      </c>
    </row>
    <row r="18" spans="2:31" ht="19.95" customHeight="1" x14ac:dyDescent="0.3">
      <c r="B18" s="470"/>
      <c r="C18" s="56" t="s">
        <v>177</v>
      </c>
      <c r="D18" s="477" t="str">
        <f>①様式第１_本紙!V15&amp;""</f>
        <v/>
      </c>
      <c r="E18" s="478"/>
      <c r="F18" s="478"/>
      <c r="G18" s="478"/>
      <c r="H18" s="478"/>
      <c r="I18" s="478"/>
      <c r="J18" s="205"/>
      <c r="K18" s="377"/>
      <c r="L18" s="377"/>
      <c r="M18" s="207"/>
      <c r="O18" s="52" t="b">
        <v>1</v>
      </c>
      <c r="Q18" s="52" t="s">
        <v>488</v>
      </c>
      <c r="AE18" s="2" t="s">
        <v>100</v>
      </c>
    </row>
    <row r="19" spans="2:31" ht="19.95" customHeight="1" x14ac:dyDescent="0.3">
      <c r="B19" s="560" t="s">
        <v>459</v>
      </c>
      <c r="C19" s="57" t="s">
        <v>241</v>
      </c>
      <c r="D19" s="562"/>
      <c r="E19" s="563"/>
      <c r="F19" s="563"/>
      <c r="G19" s="563"/>
      <c r="H19" s="563"/>
      <c r="I19" s="563"/>
      <c r="J19" s="316" t="str">
        <f>IF(Q19=TRUE,$U$7,"")</f>
        <v/>
      </c>
      <c r="K19" s="377"/>
      <c r="L19" s="377"/>
      <c r="M19" s="207"/>
      <c r="O19" s="52" t="b">
        <v>1</v>
      </c>
      <c r="Q19" s="52" t="b">
        <f>中間シート!E$24&gt;0</f>
        <v>0</v>
      </c>
      <c r="AE19" s="2" t="s">
        <v>101</v>
      </c>
    </row>
    <row r="20" spans="2:31" ht="19.95" customHeight="1" x14ac:dyDescent="0.3">
      <c r="B20" s="561"/>
      <c r="C20" s="194" t="s">
        <v>242</v>
      </c>
      <c r="D20" s="477" t="str">
        <f>①様式第１_本紙!V17&amp;""</f>
        <v/>
      </c>
      <c r="E20" s="478"/>
      <c r="F20" s="478"/>
      <c r="G20" s="478"/>
      <c r="H20" s="478"/>
      <c r="I20" s="478"/>
      <c r="J20" s="205"/>
      <c r="K20" s="377"/>
      <c r="L20" s="377"/>
      <c r="M20" s="207"/>
      <c r="O20" s="52" t="b">
        <v>1</v>
      </c>
      <c r="AE20" s="2" t="s">
        <v>103</v>
      </c>
    </row>
    <row r="21" spans="2:31" ht="19.95" customHeight="1" x14ac:dyDescent="0.3">
      <c r="B21" s="560" t="s">
        <v>243</v>
      </c>
      <c r="C21" s="566"/>
      <c r="D21" s="59" t="s">
        <v>244</v>
      </c>
      <c r="E21" s="179" t="s">
        <v>245</v>
      </c>
      <c r="F21" s="182"/>
      <c r="G21" s="182"/>
      <c r="H21" s="180" t="s">
        <v>246</v>
      </c>
      <c r="I21" s="193"/>
      <c r="J21" s="205"/>
      <c r="K21" s="377"/>
      <c r="L21" s="377"/>
      <c r="M21" s="207"/>
      <c r="O21" s="52" t="b">
        <v>1</v>
      </c>
      <c r="AE21" s="2" t="s">
        <v>104</v>
      </c>
    </row>
    <row r="22" spans="2:31" ht="19.95" customHeight="1" x14ac:dyDescent="0.3">
      <c r="B22" s="560"/>
      <c r="C22" s="566"/>
      <c r="D22" s="140" t="str">
        <f>①様式第１_本紙!V19&amp;""</f>
        <v/>
      </c>
      <c r="E22" s="581" t="str">
        <f>①様式第１_本紙!V21&amp;""</f>
        <v/>
      </c>
      <c r="F22" s="582"/>
      <c r="G22" s="583"/>
      <c r="H22" s="584" t="str">
        <f>①様式第１_本紙!W21&amp;""</f>
        <v/>
      </c>
      <c r="I22" s="585"/>
      <c r="J22" s="205"/>
      <c r="K22" s="377"/>
      <c r="L22" s="377"/>
      <c r="M22" s="207"/>
      <c r="O22" s="52" t="b">
        <v>1</v>
      </c>
      <c r="AE22" s="2" t="s">
        <v>105</v>
      </c>
    </row>
    <row r="23" spans="2:31" ht="19.95" customHeight="1" x14ac:dyDescent="0.3">
      <c r="B23" s="536" t="s">
        <v>247</v>
      </c>
      <c r="C23" s="538" t="s">
        <v>248</v>
      </c>
      <c r="D23" s="541" t="s">
        <v>249</v>
      </c>
      <c r="E23" s="542"/>
      <c r="F23" s="542"/>
      <c r="G23" s="542"/>
      <c r="H23" s="542"/>
      <c r="I23" s="543"/>
      <c r="J23" s="205"/>
      <c r="K23" s="377"/>
      <c r="L23" s="377"/>
      <c r="M23" s="207"/>
      <c r="O23" s="52" t="b">
        <v>1</v>
      </c>
      <c r="AE23" s="2" t="s">
        <v>107</v>
      </c>
    </row>
    <row r="24" spans="2:31" ht="19.95" customHeight="1" x14ac:dyDescent="0.3">
      <c r="B24" s="537"/>
      <c r="C24" s="539"/>
      <c r="D24" s="544"/>
      <c r="E24" s="545"/>
      <c r="F24" s="545"/>
      <c r="G24" s="545"/>
      <c r="H24" s="545"/>
      <c r="I24" s="546"/>
      <c r="J24" s="205"/>
      <c r="K24" s="377"/>
      <c r="L24" s="377"/>
      <c r="M24" s="207"/>
      <c r="O24" s="52" t="b">
        <v>1</v>
      </c>
      <c r="AE24" s="2" t="s">
        <v>110</v>
      </c>
    </row>
    <row r="25" spans="2:31" ht="19.95" customHeight="1" x14ac:dyDescent="0.3">
      <c r="B25" s="537"/>
      <c r="C25" s="539"/>
      <c r="D25" s="59" t="s">
        <v>250</v>
      </c>
      <c r="E25" s="179" t="s">
        <v>251</v>
      </c>
      <c r="F25" s="182"/>
      <c r="G25" s="182"/>
      <c r="H25" s="180" t="s">
        <v>252</v>
      </c>
      <c r="I25" s="193"/>
      <c r="J25" s="205"/>
      <c r="K25" s="377"/>
      <c r="L25" s="377"/>
      <c r="M25" s="207"/>
      <c r="O25" s="52" t="b">
        <v>1</v>
      </c>
      <c r="AE25" s="2" t="s">
        <v>112</v>
      </c>
    </row>
    <row r="26" spans="2:31" ht="19.95" customHeight="1" x14ac:dyDescent="0.3">
      <c r="B26" s="537"/>
      <c r="C26" s="540"/>
      <c r="D26" s="60"/>
      <c r="E26" s="548"/>
      <c r="F26" s="549"/>
      <c r="G26" s="550"/>
      <c r="H26" s="551"/>
      <c r="I26" s="552"/>
      <c r="J26" s="205"/>
      <c r="K26" s="377"/>
      <c r="L26" s="377"/>
      <c r="M26" s="207"/>
      <c r="O26" s="52" t="b">
        <v>1</v>
      </c>
      <c r="AE26" s="2" t="s">
        <v>113</v>
      </c>
    </row>
    <row r="27" spans="2:31" ht="19.95" customHeight="1" x14ac:dyDescent="0.3">
      <c r="B27" s="537"/>
      <c r="C27" s="58" t="s">
        <v>178</v>
      </c>
      <c r="D27" s="61"/>
      <c r="E27" s="192"/>
      <c r="F27" s="193"/>
      <c r="G27" s="193"/>
      <c r="H27" s="193"/>
      <c r="I27" s="193"/>
      <c r="J27" s="485" t="s">
        <v>457</v>
      </c>
      <c r="K27" s="486"/>
      <c r="L27" s="486"/>
      <c r="M27" s="487"/>
      <c r="O27" s="52" t="b">
        <v>1</v>
      </c>
      <c r="AE27" s="2" t="s">
        <v>114</v>
      </c>
    </row>
    <row r="28" spans="2:31" ht="19.95" customHeight="1" x14ac:dyDescent="0.3">
      <c r="B28" s="469"/>
      <c r="C28" s="62" t="s">
        <v>179</v>
      </c>
      <c r="D28" s="553"/>
      <c r="E28" s="554"/>
      <c r="F28" s="63" t="s">
        <v>253</v>
      </c>
      <c r="G28" s="479"/>
      <c r="H28" s="480"/>
      <c r="I28" s="480"/>
      <c r="J28" s="485"/>
      <c r="K28" s="486"/>
      <c r="L28" s="486"/>
      <c r="M28" s="487"/>
      <c r="O28" s="52" t="b">
        <v>1</v>
      </c>
      <c r="AE28" s="2" t="s">
        <v>115</v>
      </c>
    </row>
    <row r="29" spans="2:31" ht="19.95" customHeight="1" x14ac:dyDescent="0.3">
      <c r="B29" s="522" t="s">
        <v>371</v>
      </c>
      <c r="C29" s="523"/>
      <c r="D29" s="528" t="s">
        <v>255</v>
      </c>
      <c r="E29" s="529"/>
      <c r="F29" s="529"/>
      <c r="G29" s="529"/>
      <c r="H29" s="529"/>
      <c r="I29" s="529"/>
      <c r="J29" s="485"/>
      <c r="K29" s="486"/>
      <c r="L29" s="486"/>
      <c r="M29" s="487"/>
      <c r="O29" s="52" t="b">
        <v>1</v>
      </c>
      <c r="AE29" s="2" t="s">
        <v>116</v>
      </c>
    </row>
    <row r="30" spans="2:31" ht="19.95" customHeight="1" x14ac:dyDescent="0.3">
      <c r="B30" s="524"/>
      <c r="C30" s="525"/>
      <c r="D30" s="530"/>
      <c r="E30" s="531"/>
      <c r="F30" s="531"/>
      <c r="G30" s="531"/>
      <c r="H30" s="531"/>
      <c r="I30" s="531"/>
      <c r="J30" s="64"/>
      <c r="K30" s="2"/>
      <c r="L30" s="2"/>
      <c r="M30" s="195"/>
      <c r="O30" s="52" t="b">
        <v>1</v>
      </c>
      <c r="AE30" s="2" t="s">
        <v>117</v>
      </c>
    </row>
    <row r="31" spans="2:31" ht="19.95" customHeight="1" x14ac:dyDescent="0.3">
      <c r="B31" s="524"/>
      <c r="C31" s="525"/>
      <c r="D31" s="530"/>
      <c r="E31" s="531"/>
      <c r="F31" s="531"/>
      <c r="G31" s="531"/>
      <c r="H31" s="531"/>
      <c r="I31" s="531"/>
      <c r="J31" s="64"/>
      <c r="K31" s="2"/>
      <c r="L31" s="2"/>
      <c r="M31" s="195"/>
      <c r="O31" s="52" t="b">
        <v>1</v>
      </c>
      <c r="AE31" s="2" t="s">
        <v>118</v>
      </c>
    </row>
    <row r="32" spans="2:31" ht="19.95" customHeight="1" x14ac:dyDescent="0.3">
      <c r="B32" s="524"/>
      <c r="C32" s="525"/>
      <c r="D32" s="530"/>
      <c r="E32" s="531"/>
      <c r="F32" s="531"/>
      <c r="G32" s="531"/>
      <c r="H32" s="531"/>
      <c r="I32" s="531"/>
      <c r="J32" s="64"/>
      <c r="K32" s="2"/>
      <c r="L32" s="2"/>
      <c r="M32" s="195"/>
      <c r="O32" s="52" t="b">
        <v>1</v>
      </c>
      <c r="Q32" s="52" t="s">
        <v>256</v>
      </c>
      <c r="S32" s="52" t="s">
        <v>256</v>
      </c>
      <c r="AE32" s="2" t="s">
        <v>119</v>
      </c>
    </row>
    <row r="33" spans="2:31" ht="19.95" customHeight="1" x14ac:dyDescent="0.3">
      <c r="B33" s="524"/>
      <c r="C33" s="525"/>
      <c r="D33" s="532"/>
      <c r="E33" s="533"/>
      <c r="F33" s="533"/>
      <c r="G33" s="533"/>
      <c r="H33" s="533"/>
      <c r="I33" s="533"/>
      <c r="J33" s="64"/>
      <c r="K33" s="2"/>
      <c r="L33" s="2"/>
      <c r="M33" s="195"/>
      <c r="O33" s="52" t="b">
        <v>1</v>
      </c>
      <c r="Q33" s="52" t="s">
        <v>362</v>
      </c>
      <c r="R33" s="52" t="s">
        <v>494</v>
      </c>
      <c r="S33" s="52" t="s">
        <v>379</v>
      </c>
      <c r="AE33" s="2" t="s">
        <v>120</v>
      </c>
    </row>
    <row r="34" spans="2:31" ht="19.95" customHeight="1" thickBot="1" x14ac:dyDescent="0.35">
      <c r="B34" s="526"/>
      <c r="C34" s="527"/>
      <c r="D34" s="199" t="s">
        <v>254</v>
      </c>
      <c r="E34" s="200"/>
      <c r="F34" s="200"/>
      <c r="G34" s="200"/>
      <c r="H34" s="534"/>
      <c r="I34" s="535"/>
      <c r="J34" s="206"/>
      <c r="K34" s="200"/>
      <c r="L34" s="200"/>
      <c r="M34" s="201"/>
      <c r="O34" s="52" t="b">
        <v>1</v>
      </c>
      <c r="Q34" s="52" t="b">
        <f>$H34="オ"</f>
        <v>0</v>
      </c>
      <c r="R34" s="52" t="b">
        <f>$H34="エ"</f>
        <v>0</v>
      </c>
      <c r="S34" s="52" t="b">
        <f>$H34="ウ"</f>
        <v>0</v>
      </c>
      <c r="AE34" s="2" t="s">
        <v>121</v>
      </c>
    </row>
    <row r="35" spans="2:31" ht="19.95" customHeight="1" thickTop="1" x14ac:dyDescent="0.3">
      <c r="B35" s="213"/>
      <c r="C35" s="214"/>
      <c r="D35" s="303" t="s">
        <v>376</v>
      </c>
      <c r="E35" s="2"/>
      <c r="F35" s="2"/>
      <c r="G35" s="304"/>
      <c r="H35" s="483"/>
      <c r="I35" s="484"/>
      <c r="J35" s="378"/>
      <c r="K35" s="2"/>
      <c r="L35" s="481"/>
      <c r="M35" s="482"/>
      <c r="O35" s="52" t="b">
        <v>1</v>
      </c>
      <c r="Q35" s="52" t="b">
        <f>Q34</f>
        <v>0</v>
      </c>
      <c r="AE35" s="2" t="s">
        <v>122</v>
      </c>
    </row>
    <row r="36" spans="2:31" ht="19.95" customHeight="1" x14ac:dyDescent="0.3">
      <c r="B36" s="506" t="s">
        <v>372</v>
      </c>
      <c r="C36" s="507"/>
      <c r="D36" s="215" t="s">
        <v>361</v>
      </c>
      <c r="E36" s="183"/>
      <c r="F36" s="183"/>
      <c r="G36" s="183"/>
      <c r="H36" s="183"/>
      <c r="I36" s="183"/>
      <c r="J36" s="183"/>
      <c r="K36" s="183"/>
      <c r="L36" s="183"/>
      <c r="M36" s="208"/>
      <c r="O36" s="52" t="b">
        <v>1</v>
      </c>
      <c r="Q36" s="52" t="b">
        <f t="shared" ref="Q36:Q39" si="0">Q35</f>
        <v>0</v>
      </c>
      <c r="AE36" s="2" t="s">
        <v>123</v>
      </c>
    </row>
    <row r="37" spans="2:31" ht="19.95" customHeight="1" x14ac:dyDescent="0.3">
      <c r="B37" s="506"/>
      <c r="C37" s="507"/>
      <c r="D37" s="494"/>
      <c r="E37" s="495"/>
      <c r="F37" s="495"/>
      <c r="G37" s="496"/>
      <c r="H37" s="500" t="s">
        <v>375</v>
      </c>
      <c r="I37" s="502" t="s">
        <v>374</v>
      </c>
      <c r="J37" s="491" t="s">
        <v>418</v>
      </c>
      <c r="K37" s="492"/>
      <c r="L37" s="492"/>
      <c r="M37" s="493"/>
      <c r="O37" s="52" t="b">
        <v>1</v>
      </c>
      <c r="Q37" s="52" t="b">
        <f t="shared" si="0"/>
        <v>0</v>
      </c>
      <c r="AE37" s="2" t="s">
        <v>125</v>
      </c>
    </row>
    <row r="38" spans="2:31" ht="19.95" customHeight="1" x14ac:dyDescent="0.3">
      <c r="B38" s="506"/>
      <c r="C38" s="507"/>
      <c r="D38" s="497"/>
      <c r="E38" s="498"/>
      <c r="F38" s="498"/>
      <c r="G38" s="499"/>
      <c r="H38" s="501"/>
      <c r="I38" s="503"/>
      <c r="J38" s="210" t="s">
        <v>364</v>
      </c>
      <c r="K38" s="211" t="s">
        <v>368</v>
      </c>
      <c r="L38" s="212" t="s">
        <v>369</v>
      </c>
      <c r="M38" s="258" t="s">
        <v>370</v>
      </c>
      <c r="O38" s="52" t="b">
        <v>1</v>
      </c>
      <c r="Q38" s="52" t="b">
        <f t="shared" si="0"/>
        <v>0</v>
      </c>
      <c r="S38" s="52" t="s">
        <v>380</v>
      </c>
      <c r="T38" s="52" t="s">
        <v>455</v>
      </c>
      <c r="U38" s="2" t="s">
        <v>257</v>
      </c>
      <c r="V38" s="2" t="s">
        <v>386</v>
      </c>
      <c r="W38" s="230" t="s">
        <v>387</v>
      </c>
      <c r="X38" s="230" t="s">
        <v>495</v>
      </c>
      <c r="Y38" s="230" t="s">
        <v>363</v>
      </c>
      <c r="Z38" s="230" t="s">
        <v>382</v>
      </c>
      <c r="AA38" s="230" t="s">
        <v>383</v>
      </c>
      <c r="AB38" s="230" t="s">
        <v>381</v>
      </c>
      <c r="AC38" s="230" t="s">
        <v>384</v>
      </c>
      <c r="AD38" s="68"/>
      <c r="AE38" s="2" t="s">
        <v>126</v>
      </c>
    </row>
    <row r="39" spans="2:31" ht="19.95" customHeight="1" x14ac:dyDescent="0.3">
      <c r="B39" s="506"/>
      <c r="C39" s="507"/>
      <c r="D39" s="587" t="s">
        <v>496</v>
      </c>
      <c r="E39" s="517"/>
      <c r="F39" s="188"/>
      <c r="G39" s="188"/>
      <c r="H39" s="263"/>
      <c r="I39" s="216"/>
      <c r="J39" s="191" t="s">
        <v>365</v>
      </c>
      <c r="K39" s="220"/>
      <c r="L39" s="221"/>
      <c r="M39" s="259">
        <f>AB39</f>
        <v>0</v>
      </c>
      <c r="O39" s="52" t="b">
        <v>1</v>
      </c>
      <c r="Q39" s="52" t="b">
        <f t="shared" si="0"/>
        <v>0</v>
      </c>
      <c r="R39" s="52" t="b">
        <f>R34</f>
        <v>0</v>
      </c>
      <c r="S39" s="52" t="b">
        <f>S34</f>
        <v>0</v>
      </c>
      <c r="U39" s="2">
        <f>COUNTIF(V39:V51,TRUE)</f>
        <v>0</v>
      </c>
      <c r="V39" s="2" t="b">
        <f>AND(W39=1,SUM(W42:W48)&gt;0)</f>
        <v>0</v>
      </c>
      <c r="W39" s="233">
        <f>IF(OR(Q39=TRUE,R39=TRUE),0,IF(H39="○",1,0))</f>
        <v>0</v>
      </c>
      <c r="X39" s="233"/>
      <c r="Y39" s="231">
        <f>IF(W39&gt;0,I39,0)</f>
        <v>0</v>
      </c>
      <c r="Z39" s="231">
        <f>IF(AND($Y39&gt;0,$S39=FALSE),K39,0)</f>
        <v>0</v>
      </c>
      <c r="AA39" s="231">
        <f>IF($Y39&gt;0,L39,0)</f>
        <v>0</v>
      </c>
      <c r="AB39" s="231">
        <f>SUM(Z39:AA39)</f>
        <v>0</v>
      </c>
      <c r="AC39" s="231">
        <f>SUM(AB39:AB41)</f>
        <v>0</v>
      </c>
      <c r="AD39" s="235"/>
      <c r="AE39" s="2" t="s">
        <v>127</v>
      </c>
    </row>
    <row r="40" spans="2:31" ht="19.95" customHeight="1" x14ac:dyDescent="0.3">
      <c r="B40" s="506"/>
      <c r="C40" s="507"/>
      <c r="D40" s="518"/>
      <c r="E40" s="519"/>
      <c r="F40" s="379"/>
      <c r="G40" s="379"/>
      <c r="H40" s="460" t="s">
        <v>367</v>
      </c>
      <c r="I40" s="460" t="s">
        <v>367</v>
      </c>
      <c r="J40" s="229" t="s">
        <v>378</v>
      </c>
      <c r="K40" s="222"/>
      <c r="L40" s="223"/>
      <c r="M40" s="260">
        <f t="shared" ref="M40:M42" si="1">AB40</f>
        <v>0</v>
      </c>
      <c r="O40" s="52" t="b">
        <v>1</v>
      </c>
      <c r="Q40" s="52" t="b">
        <f>Q39</f>
        <v>0</v>
      </c>
      <c r="R40" s="52" t="b">
        <f>R39</f>
        <v>0</v>
      </c>
      <c r="S40" s="52" t="b">
        <f>S39</f>
        <v>0</v>
      </c>
      <c r="U40" s="184" t="s">
        <v>360</v>
      </c>
      <c r="V40" s="184" t="s">
        <v>360</v>
      </c>
      <c r="W40" s="234">
        <f t="shared" ref="W40:AC41" si="2">W39</f>
        <v>0</v>
      </c>
      <c r="X40" s="234"/>
      <c r="Y40" s="232">
        <f t="shared" si="2"/>
        <v>0</v>
      </c>
      <c r="Z40" s="232">
        <f>IF(AND($Y40&gt;0,$S40=FALSE),K40,0)</f>
        <v>0</v>
      </c>
      <c r="AA40" s="232">
        <f>IF($Y40&gt;0,L40,0)</f>
        <v>0</v>
      </c>
      <c r="AB40" s="232">
        <f t="shared" ref="AB40:AB51" si="3">SUM(Z40:AA40)</f>
        <v>0</v>
      </c>
      <c r="AC40" s="232">
        <f t="shared" si="2"/>
        <v>0</v>
      </c>
      <c r="AD40" s="235"/>
      <c r="AE40" s="2" t="s">
        <v>128</v>
      </c>
    </row>
    <row r="41" spans="2:31" ht="19.95" customHeight="1" x14ac:dyDescent="0.3">
      <c r="B41" s="506"/>
      <c r="C41" s="507"/>
      <c r="D41" s="520"/>
      <c r="E41" s="521"/>
      <c r="F41" s="189"/>
      <c r="G41" s="189"/>
      <c r="H41" s="462"/>
      <c r="I41" s="462"/>
      <c r="J41" s="228" t="s">
        <v>377</v>
      </c>
      <c r="K41" s="224"/>
      <c r="L41" s="225"/>
      <c r="M41" s="261">
        <f t="shared" si="1"/>
        <v>0</v>
      </c>
      <c r="O41" s="52" t="b">
        <v>1</v>
      </c>
      <c r="Q41" s="52" t="b">
        <f t="shared" ref="Q41:V46" si="4">Q40</f>
        <v>0</v>
      </c>
      <c r="R41" s="52" t="b">
        <f>R40</f>
        <v>0</v>
      </c>
      <c r="S41" s="52" t="b">
        <f t="shared" si="4"/>
        <v>0</v>
      </c>
      <c r="U41" s="184" t="s">
        <v>360</v>
      </c>
      <c r="V41" s="184" t="s">
        <v>360</v>
      </c>
      <c r="W41" s="234">
        <f t="shared" si="2"/>
        <v>0</v>
      </c>
      <c r="X41" s="234"/>
      <c r="Y41" s="232">
        <f t="shared" si="2"/>
        <v>0</v>
      </c>
      <c r="Z41" s="232">
        <f>IF(AND($Y41&gt;0,$S41=FALSE),K41,0)</f>
        <v>0</v>
      </c>
      <c r="AA41" s="232">
        <f>IF($Y41&gt;0,L41,0)</f>
        <v>0</v>
      </c>
      <c r="AB41" s="232">
        <f t="shared" si="3"/>
        <v>0</v>
      </c>
      <c r="AC41" s="232">
        <f t="shared" si="2"/>
        <v>0</v>
      </c>
      <c r="AD41" s="235"/>
      <c r="AE41" s="2" t="s">
        <v>129</v>
      </c>
    </row>
    <row r="42" spans="2:31" ht="19.95" customHeight="1" x14ac:dyDescent="0.3">
      <c r="B42" s="506"/>
      <c r="C42" s="507"/>
      <c r="D42" s="454" t="s">
        <v>219</v>
      </c>
      <c r="E42" s="181" t="s">
        <v>259</v>
      </c>
      <c r="F42" s="181"/>
      <c r="G42" s="181"/>
      <c r="H42" s="197"/>
      <c r="I42" s="217"/>
      <c r="J42" s="255" t="s">
        <v>415</v>
      </c>
      <c r="K42" s="220"/>
      <c r="L42" s="221"/>
      <c r="M42" s="259">
        <f t="shared" si="1"/>
        <v>0</v>
      </c>
      <c r="N42" s="388" t="str">
        <f>IF(AND(COUNTIF(W42:W46,1)&gt;0,$X42=FALSE,SUM(Y42:Y47)&gt;0,$AC42&lt;5),$U$8,"")</f>
        <v/>
      </c>
      <c r="O42" s="52" t="b">
        <v>1</v>
      </c>
      <c r="Q42" s="52" t="b">
        <f t="shared" si="4"/>
        <v>0</v>
      </c>
      <c r="S42" s="52" t="b">
        <f t="shared" si="4"/>
        <v>0</v>
      </c>
      <c r="T42" s="52" t="b">
        <f>OR(Q42=TRUE,SUM(Y42:Y46)=0,AND(X42=FALSE,COUNTIF(W42:W46,2)&gt;0,COUNTIF(W42:W46,1)=0))</f>
        <v>1</v>
      </c>
      <c r="U42" s="2">
        <f>IF(W39=1,IF(V39=TRUE,1,0),U39)</f>
        <v>0</v>
      </c>
      <c r="V42" s="2" t="b">
        <f>OR(COUNTIF(W42:W46,1),V39=TRUE)</f>
        <v>0</v>
      </c>
      <c r="W42" s="233">
        <f>IF(Q42=TRUE,0,IF(H42=$AI$3,1,IF(H42=$AI$4,2,0)))</f>
        <v>0</v>
      </c>
      <c r="X42" s="233" t="b">
        <f>AND(Y39&gt;0,SUM(Y42:Y46)&gt;0)</f>
        <v>0</v>
      </c>
      <c r="Y42" s="231">
        <f t="shared" ref="Y42:Y51" si="5">IF(W42&gt;0,I42,0)</f>
        <v>0</v>
      </c>
      <c r="Z42" s="231">
        <f>IF(OR($S42=TRUE,$T42=TRUE),0,IF(AND($K42+$L42=0,$X42=TRUE),SUM(Z39:Z41),K42))</f>
        <v>0</v>
      </c>
      <c r="AA42" s="231">
        <f>IF($T42=TRUE,0,IF(AND(IF(S42=FALSE,$K42,0)+$L42=0,$X42=TRUE),SUM(AA39:AA41),L42))</f>
        <v>0</v>
      </c>
      <c r="AB42" s="231">
        <f>SUM(Z42:AA42)</f>
        <v>0</v>
      </c>
      <c r="AC42" s="231">
        <f>AB42</f>
        <v>0</v>
      </c>
      <c r="AD42" s="235"/>
      <c r="AE42" s="2" t="s">
        <v>130</v>
      </c>
    </row>
    <row r="43" spans="2:31" ht="19.95" customHeight="1" x14ac:dyDescent="0.3">
      <c r="B43" s="506"/>
      <c r="C43" s="507"/>
      <c r="D43" s="455"/>
      <c r="E43" s="66" t="s">
        <v>260</v>
      </c>
      <c r="F43" s="66"/>
      <c r="G43" s="66"/>
      <c r="H43" s="198"/>
      <c r="I43" s="218"/>
      <c r="J43" s="460" t="s">
        <v>367</v>
      </c>
      <c r="K43" s="463" t="s">
        <v>366</v>
      </c>
      <c r="L43" s="466" t="s">
        <v>366</v>
      </c>
      <c r="M43" s="488" t="s">
        <v>366</v>
      </c>
      <c r="O43" s="52" t="b">
        <v>1</v>
      </c>
      <c r="Q43" s="52" t="b">
        <f t="shared" si="4"/>
        <v>0</v>
      </c>
      <c r="S43" s="52" t="b">
        <f t="shared" si="4"/>
        <v>0</v>
      </c>
      <c r="U43" s="2">
        <f t="shared" si="4"/>
        <v>0</v>
      </c>
      <c r="V43" s="2" t="b">
        <f t="shared" si="4"/>
        <v>0</v>
      </c>
      <c r="W43" s="233">
        <f>IF(Q43=TRUE,0,IF(H43=$AI$3,1,IF(H43=$AI$4,2,0)))</f>
        <v>0</v>
      </c>
      <c r="X43" s="233"/>
      <c r="Y43" s="231">
        <f t="shared" si="5"/>
        <v>0</v>
      </c>
      <c r="Z43" s="231"/>
      <c r="AA43" s="231"/>
      <c r="AB43" s="231"/>
      <c r="AC43" s="231"/>
      <c r="AD43" s="235"/>
      <c r="AE43" s="2" t="s">
        <v>131</v>
      </c>
    </row>
    <row r="44" spans="2:31" ht="19.95" customHeight="1" x14ac:dyDescent="0.3">
      <c r="B44" s="506"/>
      <c r="C44" s="507"/>
      <c r="D44" s="455"/>
      <c r="E44" s="66" t="s">
        <v>3</v>
      </c>
      <c r="F44" s="66"/>
      <c r="G44" s="66"/>
      <c r="H44" s="198"/>
      <c r="I44" s="218"/>
      <c r="J44" s="461"/>
      <c r="K44" s="464"/>
      <c r="L44" s="467"/>
      <c r="M44" s="489"/>
      <c r="O44" s="52" t="b">
        <v>1</v>
      </c>
      <c r="Q44" s="52" t="b">
        <f t="shared" si="4"/>
        <v>0</v>
      </c>
      <c r="S44" s="52" t="b">
        <f t="shared" si="4"/>
        <v>0</v>
      </c>
      <c r="U44" s="2">
        <f t="shared" si="4"/>
        <v>0</v>
      </c>
      <c r="V44" s="2" t="b">
        <f t="shared" si="4"/>
        <v>0</v>
      </c>
      <c r="W44" s="233">
        <f>IF(Q44=TRUE,0,IF(H44=$AI$3,1,IF(H44=$AI$4,2,0)))</f>
        <v>0</v>
      </c>
      <c r="X44" s="233"/>
      <c r="Y44" s="231">
        <f t="shared" si="5"/>
        <v>0</v>
      </c>
      <c r="Z44" s="231"/>
      <c r="AA44" s="231"/>
      <c r="AB44" s="231"/>
      <c r="AC44" s="231"/>
      <c r="AD44" s="235"/>
      <c r="AE44" s="2" t="s">
        <v>132</v>
      </c>
    </row>
    <row r="45" spans="2:31" ht="19.95" customHeight="1" x14ac:dyDescent="0.3">
      <c r="B45" s="506"/>
      <c r="C45" s="507"/>
      <c r="D45" s="455"/>
      <c r="E45" s="66" t="s">
        <v>4</v>
      </c>
      <c r="F45" s="66"/>
      <c r="G45" s="66"/>
      <c r="H45" s="198"/>
      <c r="I45" s="218"/>
      <c r="J45" s="461"/>
      <c r="K45" s="464"/>
      <c r="L45" s="467"/>
      <c r="M45" s="489"/>
      <c r="O45" s="52" t="b">
        <v>1</v>
      </c>
      <c r="Q45" s="52" t="b">
        <f t="shared" si="4"/>
        <v>0</v>
      </c>
      <c r="S45" s="52" t="b">
        <f t="shared" si="4"/>
        <v>0</v>
      </c>
      <c r="U45" s="2">
        <f t="shared" si="4"/>
        <v>0</v>
      </c>
      <c r="V45" s="2" t="b">
        <f t="shared" si="4"/>
        <v>0</v>
      </c>
      <c r="W45" s="233">
        <f>IF(Q45=TRUE,0,IF(H45=$AI$3,1,IF(H45=$AI$4,2,0)))</f>
        <v>0</v>
      </c>
      <c r="X45" s="233"/>
      <c r="Y45" s="231">
        <f t="shared" si="5"/>
        <v>0</v>
      </c>
      <c r="Z45" s="231"/>
      <c r="AA45" s="231"/>
      <c r="AB45" s="231"/>
      <c r="AC45" s="231"/>
      <c r="AD45" s="235"/>
      <c r="AE45" s="2" t="s">
        <v>133</v>
      </c>
    </row>
    <row r="46" spans="2:31" ht="19.95" customHeight="1" x14ac:dyDescent="0.3">
      <c r="B46" s="506"/>
      <c r="C46" s="507"/>
      <c r="D46" s="455"/>
      <c r="E46" s="245" t="s">
        <v>261</v>
      </c>
      <c r="F46" s="245"/>
      <c r="G46" s="245"/>
      <c r="H46" s="246"/>
      <c r="I46" s="247"/>
      <c r="J46" s="461"/>
      <c r="K46" s="464"/>
      <c r="L46" s="467"/>
      <c r="M46" s="489"/>
      <c r="O46" s="52" t="b">
        <v>1</v>
      </c>
      <c r="Q46" s="52" t="b">
        <f t="shared" si="4"/>
        <v>0</v>
      </c>
      <c r="S46" s="52" t="b">
        <f t="shared" si="4"/>
        <v>0</v>
      </c>
      <c r="U46" s="2">
        <f t="shared" si="4"/>
        <v>0</v>
      </c>
      <c r="V46" s="2" t="b">
        <f t="shared" si="4"/>
        <v>0</v>
      </c>
      <c r="W46" s="233">
        <f>IF(Q46=TRUE,0,IF(H46=$AI$3,1,IF(H46=$AI$4,2,0)))</f>
        <v>0</v>
      </c>
      <c r="X46" s="233"/>
      <c r="Y46" s="231">
        <f t="shared" si="5"/>
        <v>0</v>
      </c>
      <c r="Z46" s="231"/>
      <c r="AA46" s="231"/>
      <c r="AB46" s="231"/>
      <c r="AC46" s="231"/>
      <c r="AD46" s="235"/>
      <c r="AE46" s="2" t="s">
        <v>134</v>
      </c>
    </row>
    <row r="47" spans="2:31" ht="19.95" customHeight="1" x14ac:dyDescent="0.3">
      <c r="B47" s="506"/>
      <c r="C47" s="507"/>
      <c r="D47" s="456"/>
      <c r="E47" s="457" t="s">
        <v>414</v>
      </c>
      <c r="F47" s="458"/>
      <c r="G47" s="459"/>
      <c r="H47" s="411" t="s">
        <v>367</v>
      </c>
      <c r="I47" s="248"/>
      <c r="J47" s="462"/>
      <c r="K47" s="465"/>
      <c r="L47" s="468"/>
      <c r="M47" s="490"/>
      <c r="O47" s="52" t="b">
        <v>1</v>
      </c>
      <c r="Q47" s="52" t="b">
        <f t="shared" ref="Q47:S47" si="6">Q46</f>
        <v>0</v>
      </c>
      <c r="S47" s="52" t="b">
        <f t="shared" si="6"/>
        <v>0</v>
      </c>
      <c r="W47" s="233">
        <f>IF(COUNTIF(W42:W46,"&lt;&gt;0")&gt;1,1,0)</f>
        <v>0</v>
      </c>
      <c r="X47" s="233"/>
      <c r="Y47" s="231">
        <f t="shared" si="5"/>
        <v>0</v>
      </c>
      <c r="Z47" s="231"/>
      <c r="AA47" s="231"/>
      <c r="AB47" s="231"/>
      <c r="AC47" s="231"/>
      <c r="AD47" s="235"/>
      <c r="AE47" s="2" t="s">
        <v>135</v>
      </c>
    </row>
    <row r="48" spans="2:31" ht="19.95" customHeight="1" x14ac:dyDescent="0.3">
      <c r="B48" s="506"/>
      <c r="C48" s="507"/>
      <c r="D48" s="504" t="s">
        <v>220</v>
      </c>
      <c r="E48" s="505"/>
      <c r="F48" s="65"/>
      <c r="G48" s="65"/>
      <c r="H48" s="196"/>
      <c r="I48" s="219"/>
      <c r="J48" s="190" t="s">
        <v>415</v>
      </c>
      <c r="K48" s="227"/>
      <c r="L48" s="226"/>
      <c r="M48" s="262">
        <f>AB48</f>
        <v>0</v>
      </c>
      <c r="N48" s="388" t="str">
        <f>IF(AND($W48=1,$X48=FALSE,$Y48&gt;0,$AC48&lt;5),$U$8,"")</f>
        <v/>
      </c>
      <c r="O48" s="52" t="b">
        <v>1</v>
      </c>
      <c r="Q48" s="52" t="b">
        <f t="shared" ref="Q48:S48" si="7">Q47</f>
        <v>0</v>
      </c>
      <c r="S48" s="52" t="b">
        <f t="shared" si="7"/>
        <v>0</v>
      </c>
      <c r="T48" s="52" t="b">
        <f>OR(Q48=TRUE,Y48=0,AND(X48=FALSE,W48=2))</f>
        <v>1</v>
      </c>
      <c r="U48" s="2">
        <f>U46</f>
        <v>0</v>
      </c>
      <c r="V48" s="209" t="b">
        <f>OR(W48=1,V39=TRUE)</f>
        <v>0</v>
      </c>
      <c r="W48" s="233">
        <f>IF(Q48=TRUE,0,IF(H48=$AI$3,1,IF(H48=$AI$4,2,0)))</f>
        <v>0</v>
      </c>
      <c r="X48" s="233" t="b">
        <f>AND(Y39&gt;0,Y48&gt;0)</f>
        <v>0</v>
      </c>
      <c r="Y48" s="231">
        <f t="shared" si="5"/>
        <v>0</v>
      </c>
      <c r="Z48" s="231">
        <f>IF(OR($S48=TRUE,$T48=TRUE),0,IF(AND($K48+$L48=0,$X48=TRUE),SUM(Z39:Z41),K48))</f>
        <v>0</v>
      </c>
      <c r="AA48" s="231">
        <f>IF($T48=TRUE,0,IF(AND(IF(S48=FALSE,$K48,0)+$L48=0,$X48=TRUE),SUM(AA39:AA41),L48))</f>
        <v>0</v>
      </c>
      <c r="AB48" s="231">
        <f>SUM(Z48:AA48)</f>
        <v>0</v>
      </c>
      <c r="AC48" s="231">
        <f>AB48</f>
        <v>0</v>
      </c>
      <c r="AD48" s="235"/>
      <c r="AE48" s="2" t="s">
        <v>136</v>
      </c>
    </row>
    <row r="49" spans="2:31" ht="19.95" customHeight="1" x14ac:dyDescent="0.3">
      <c r="B49" s="506"/>
      <c r="C49" s="507"/>
      <c r="D49" s="586" t="s">
        <v>435</v>
      </c>
      <c r="E49" s="505"/>
      <c r="F49" s="65"/>
      <c r="G49" s="65"/>
      <c r="H49" s="196"/>
      <c r="I49" s="219"/>
      <c r="J49" s="190" t="s">
        <v>415</v>
      </c>
      <c r="K49" s="227"/>
      <c r="L49" s="226"/>
      <c r="M49" s="262">
        <f t="shared" ref="M49:M51" si="8">AB49</f>
        <v>0</v>
      </c>
      <c r="O49" s="52" t="b">
        <v>1</v>
      </c>
      <c r="Q49" s="52" t="b">
        <f t="shared" ref="Q49:S49" si="9">Q48</f>
        <v>0</v>
      </c>
      <c r="S49" s="52" t="b">
        <f t="shared" si="9"/>
        <v>0</v>
      </c>
      <c r="U49" s="2">
        <f>IF(OR(W39=1,U39&gt;0),1,0)</f>
        <v>0</v>
      </c>
      <c r="V49" s="2" t="b">
        <f>OR(V39=TRUE,V42=TRUE,V48=TRUE)</f>
        <v>0</v>
      </c>
      <c r="W49" s="233">
        <f>IF(Q39=TRUE,0,IF(H49="○",1,0))</f>
        <v>0</v>
      </c>
      <c r="X49" s="233" t="b">
        <f>AND(Y49&gt;0,SUM(Y39:Y48)&gt;0)</f>
        <v>0</v>
      </c>
      <c r="Y49" s="231">
        <f t="shared" si="5"/>
        <v>0</v>
      </c>
      <c r="Z49" s="231">
        <f>IF(AND($Y49&gt;0,$S49=FALSE),IF(K49+L49&gt;0,K49,IF(AC39&gt;0,SUM(Z39:Z41),IF(AC42&gt;0,Z42,IF(AC48&gt;0,Z48,0)))),0)</f>
        <v>0</v>
      </c>
      <c r="AA49" s="231">
        <f>IF($Y49&gt;0,IF(IF(S49=FALSE,K49,0)+L49&gt;0,L49,IF(AC39&gt;0,SUM(AA39:AA41),IF(AC42&gt;0,AA42,IF(AC48&gt;0,AA48,0)))),0)</f>
        <v>0</v>
      </c>
      <c r="AB49" s="231">
        <f t="shared" si="3"/>
        <v>0</v>
      </c>
      <c r="AC49" s="231">
        <f t="shared" ref="AC49:AC50" si="10">AB49</f>
        <v>0</v>
      </c>
      <c r="AD49" s="235"/>
      <c r="AE49" s="2" t="s">
        <v>137</v>
      </c>
    </row>
    <row r="50" spans="2:31" ht="19.95" customHeight="1" x14ac:dyDescent="0.3">
      <c r="B50" s="506"/>
      <c r="C50" s="507"/>
      <c r="D50" s="504" t="s">
        <v>262</v>
      </c>
      <c r="E50" s="505"/>
      <c r="F50" s="65"/>
      <c r="G50" s="65"/>
      <c r="H50" s="196"/>
      <c r="I50" s="219"/>
      <c r="J50" s="256" t="s">
        <v>416</v>
      </c>
      <c r="K50" s="227"/>
      <c r="L50" s="226"/>
      <c r="M50" s="262">
        <f t="shared" si="8"/>
        <v>0</v>
      </c>
      <c r="O50" s="52" t="b">
        <v>1</v>
      </c>
      <c r="Q50" s="52" t="b">
        <f t="shared" ref="Q50" si="11">Q49</f>
        <v>0</v>
      </c>
      <c r="R50" s="52" t="b">
        <f>R41</f>
        <v>0</v>
      </c>
      <c r="S50" s="52" t="b">
        <f t="shared" ref="S50" si="12">S49</f>
        <v>0</v>
      </c>
      <c r="T50" s="52" t="b">
        <f>IF(AND(H50="",H51&lt;&gt;""),TRUE)</f>
        <v>0</v>
      </c>
      <c r="U50" s="2">
        <f>IF(V51=TRUE,-1,IF(OR(W39=1,W49=1),1,U49))</f>
        <v>0</v>
      </c>
      <c r="V50" s="2" t="b">
        <f>IF(W50=1,TRUE)</f>
        <v>0</v>
      </c>
      <c r="W50" s="233">
        <f>IF(OR(Q40=TRUE,T50=TRUE,R50=TRUE),0,IF(H50="○",1,0))</f>
        <v>0</v>
      </c>
      <c r="X50" s="233"/>
      <c r="Y50" s="231">
        <f t="shared" si="5"/>
        <v>0</v>
      </c>
      <c r="Z50" s="231">
        <f>IF(AND($Y50&gt;0,$S50=FALSE),K50,0)</f>
        <v>0</v>
      </c>
      <c r="AA50" s="231">
        <f>IF($Y50&gt;0,L50,0)</f>
        <v>0</v>
      </c>
      <c r="AB50" s="231">
        <f t="shared" si="3"/>
        <v>0</v>
      </c>
      <c r="AC50" s="231">
        <f t="shared" si="10"/>
        <v>0</v>
      </c>
      <c r="AD50" s="235" t="s">
        <v>385</v>
      </c>
    </row>
    <row r="51" spans="2:31" ht="19.95" customHeight="1" x14ac:dyDescent="0.3">
      <c r="B51" s="506"/>
      <c r="C51" s="507"/>
      <c r="D51" s="510" t="s">
        <v>263</v>
      </c>
      <c r="E51" s="511"/>
      <c r="F51" s="511"/>
      <c r="G51" s="512"/>
      <c r="H51" s="263"/>
      <c r="I51" s="264"/>
      <c r="J51" s="255" t="s">
        <v>416</v>
      </c>
      <c r="K51" s="227"/>
      <c r="L51" s="226"/>
      <c r="M51" s="262">
        <f t="shared" si="8"/>
        <v>0</v>
      </c>
      <c r="O51" s="52" t="b">
        <v>1</v>
      </c>
      <c r="Q51" s="52" t="b">
        <f t="shared" ref="Q51" si="13">Q50</f>
        <v>0</v>
      </c>
      <c r="R51" s="52" t="b">
        <f>R50</f>
        <v>0</v>
      </c>
      <c r="S51" s="52" t="b">
        <f t="shared" ref="S51" si="14">S50</f>
        <v>0</v>
      </c>
      <c r="T51" s="52" t="b">
        <f>IF(AND(H50&lt;&gt;"",H51=""),TRUE)</f>
        <v>0</v>
      </c>
      <c r="U51" s="2">
        <f>IF(V50=TRUE,-1,IF(OR(W39=1,W49=1),1,U49))</f>
        <v>0</v>
      </c>
      <c r="V51" s="2" t="b">
        <f>IF(W51=1,TRUE)</f>
        <v>0</v>
      </c>
      <c r="W51" s="233">
        <f>IF(OR(Q41=TRUE,T51=TRUE,R51=TRUE),0,IF(H51="○",1,0))</f>
        <v>0</v>
      </c>
      <c r="X51" s="233"/>
      <c r="Y51" s="231">
        <f t="shared" si="5"/>
        <v>0</v>
      </c>
      <c r="Z51" s="231">
        <f>IF(AND($Y51&gt;0,$S51=FALSE),K51,0)</f>
        <v>0</v>
      </c>
      <c r="AA51" s="231">
        <f>IF($Y51&gt;0,L51,0)</f>
        <v>0</v>
      </c>
      <c r="AB51" s="231">
        <f t="shared" si="3"/>
        <v>0</v>
      </c>
      <c r="AC51" s="231">
        <f>AB51</f>
        <v>0</v>
      </c>
      <c r="AD51" s="231">
        <f>IF($Y51&gt;0,K52,0)</f>
        <v>0</v>
      </c>
    </row>
    <row r="52" spans="2:31" ht="19.95" customHeight="1" thickBot="1" x14ac:dyDescent="0.35">
      <c r="B52" s="508"/>
      <c r="C52" s="509"/>
      <c r="D52" s="513"/>
      <c r="E52" s="514"/>
      <c r="F52" s="514"/>
      <c r="G52" s="515"/>
      <c r="H52" s="389" t="s">
        <v>367</v>
      </c>
      <c r="I52" s="389" t="s">
        <v>367</v>
      </c>
      <c r="J52" s="257" t="s">
        <v>417</v>
      </c>
      <c r="K52" s="376"/>
      <c r="L52" s="390" t="s">
        <v>366</v>
      </c>
      <c r="M52" s="391" t="s">
        <v>366</v>
      </c>
      <c r="O52" s="52" t="b">
        <v>1</v>
      </c>
      <c r="Q52" s="52" t="b">
        <f t="shared" ref="Q52" si="15">Q51</f>
        <v>0</v>
      </c>
      <c r="R52" s="52" t="b">
        <f>R51</f>
        <v>0</v>
      </c>
      <c r="Y52" s="231">
        <f>Y51</f>
        <v>0</v>
      </c>
      <c r="Z52" s="235"/>
      <c r="AA52" s="235"/>
      <c r="AB52" s="235"/>
      <c r="AC52" s="235"/>
      <c r="AD52" s="235"/>
    </row>
    <row r="53" spans="2:31" ht="19.95" customHeight="1" thickBot="1" x14ac:dyDescent="0.35">
      <c r="B53" s="203" t="s">
        <v>388</v>
      </c>
      <c r="C53" s="53"/>
      <c r="D53" s="53"/>
      <c r="E53" s="53"/>
      <c r="F53" s="53"/>
      <c r="G53" s="53"/>
      <c r="H53" s="54"/>
      <c r="I53" s="185"/>
      <c r="J53" s="186"/>
      <c r="K53" s="186"/>
      <c r="L53" s="186"/>
      <c r="M53" s="187"/>
      <c r="O53" s="52" t="s">
        <v>456</v>
      </c>
      <c r="P53" s="52" t="s">
        <v>489</v>
      </c>
    </row>
    <row r="54" spans="2:31" ht="19.95" customHeight="1" x14ac:dyDescent="0.3">
      <c r="B54" s="469" t="s">
        <v>239</v>
      </c>
      <c r="C54" s="202" t="s">
        <v>175</v>
      </c>
      <c r="D54" s="236"/>
      <c r="E54" s="471"/>
      <c r="F54" s="472"/>
      <c r="G54" s="472"/>
      <c r="H54" s="472"/>
      <c r="I54" s="377"/>
      <c r="J54" s="204"/>
      <c r="K54" s="377"/>
      <c r="L54" s="377"/>
      <c r="M54" s="207"/>
      <c r="O54" s="52" t="b">
        <f>AND(D15&lt;&gt;"",D20&lt;&gt;"",H34&lt;&gt;"")</f>
        <v>0</v>
      </c>
      <c r="P54" s="52" t="b">
        <f>AND(O54=TRUE,OR(Q34=TRUE,D54&lt;&gt;""))</f>
        <v>0</v>
      </c>
    </row>
    <row r="55" spans="2:31" ht="19.95" customHeight="1" x14ac:dyDescent="0.3">
      <c r="B55" s="470"/>
      <c r="C55" s="55" t="s">
        <v>176</v>
      </c>
      <c r="D55" s="568"/>
      <c r="E55" s="569"/>
      <c r="F55" s="569"/>
      <c r="G55" s="569"/>
      <c r="H55" s="569"/>
      <c r="I55" s="569"/>
      <c r="J55" s="205"/>
      <c r="K55" s="377"/>
      <c r="L55" s="377"/>
      <c r="M55" s="207"/>
      <c r="O55" s="52" t="b">
        <f>O54</f>
        <v>0</v>
      </c>
      <c r="P55" s="52" t="b">
        <f>P54</f>
        <v>0</v>
      </c>
    </row>
    <row r="56" spans="2:31" ht="19.95" customHeight="1" x14ac:dyDescent="0.3">
      <c r="B56" s="470"/>
      <c r="C56" s="55" t="s">
        <v>240</v>
      </c>
      <c r="D56" s="570"/>
      <c r="E56" s="571"/>
      <c r="F56" s="571"/>
      <c r="G56" s="571"/>
      <c r="H56" s="571"/>
      <c r="I56" s="571"/>
      <c r="J56" s="205"/>
      <c r="K56" s="377"/>
      <c r="L56" s="377"/>
      <c r="M56" s="207"/>
      <c r="O56" s="52" t="b">
        <f t="shared" ref="O56:Q91" si="16">O55</f>
        <v>0</v>
      </c>
      <c r="P56" s="52" t="b">
        <f t="shared" si="16"/>
        <v>0</v>
      </c>
    </row>
    <row r="57" spans="2:31" ht="19.95" customHeight="1" x14ac:dyDescent="0.3">
      <c r="B57" s="470"/>
      <c r="C57" s="56" t="s">
        <v>177</v>
      </c>
      <c r="D57" s="572"/>
      <c r="E57" s="573"/>
      <c r="F57" s="573"/>
      <c r="G57" s="573"/>
      <c r="H57" s="573"/>
      <c r="I57" s="573"/>
      <c r="J57" s="205"/>
      <c r="K57" s="377"/>
      <c r="L57" s="377"/>
      <c r="M57" s="207"/>
      <c r="O57" s="52" t="b">
        <f t="shared" si="16"/>
        <v>0</v>
      </c>
      <c r="P57" s="52" t="b">
        <f t="shared" si="16"/>
        <v>0</v>
      </c>
      <c r="Q57" s="52" t="s">
        <v>488</v>
      </c>
    </row>
    <row r="58" spans="2:31" ht="19.95" customHeight="1" x14ac:dyDescent="0.3">
      <c r="B58" s="560" t="s">
        <v>459</v>
      </c>
      <c r="C58" s="57" t="s">
        <v>241</v>
      </c>
      <c r="D58" s="562"/>
      <c r="E58" s="563"/>
      <c r="F58" s="563"/>
      <c r="G58" s="563"/>
      <c r="H58" s="563"/>
      <c r="I58" s="563"/>
      <c r="J58" s="316" t="str">
        <f>IF(Q58=TRUE,$U$7,"")</f>
        <v/>
      </c>
      <c r="K58" s="377"/>
      <c r="L58" s="377"/>
      <c r="M58" s="207"/>
      <c r="O58" s="52" t="b">
        <f t="shared" si="16"/>
        <v>0</v>
      </c>
      <c r="P58" s="52" t="b">
        <f t="shared" si="16"/>
        <v>0</v>
      </c>
      <c r="Q58" s="52" t="b">
        <f>中間シート!G$24&gt;0</f>
        <v>0</v>
      </c>
    </row>
    <row r="59" spans="2:31" ht="19.95" customHeight="1" x14ac:dyDescent="0.3">
      <c r="B59" s="561"/>
      <c r="C59" s="194" t="s">
        <v>242</v>
      </c>
      <c r="D59" s="564"/>
      <c r="E59" s="565"/>
      <c r="F59" s="565"/>
      <c r="G59" s="565"/>
      <c r="H59" s="565"/>
      <c r="I59" s="565"/>
      <c r="J59" s="205"/>
      <c r="K59" s="377"/>
      <c r="L59" s="377"/>
      <c r="M59" s="207"/>
      <c r="O59" s="52" t="b">
        <f t="shared" si="16"/>
        <v>0</v>
      </c>
      <c r="P59" s="52" t="b">
        <f t="shared" si="16"/>
        <v>0</v>
      </c>
    </row>
    <row r="60" spans="2:31" ht="19.95" customHeight="1" x14ac:dyDescent="0.3">
      <c r="B60" s="560" t="s">
        <v>243</v>
      </c>
      <c r="C60" s="566"/>
      <c r="D60" s="59" t="s">
        <v>244</v>
      </c>
      <c r="E60" s="179" t="s">
        <v>245</v>
      </c>
      <c r="F60" s="182"/>
      <c r="G60" s="182"/>
      <c r="H60" s="180" t="s">
        <v>246</v>
      </c>
      <c r="I60" s="193"/>
      <c r="J60" s="205"/>
      <c r="K60" s="377"/>
      <c r="L60" s="377"/>
      <c r="M60" s="207"/>
      <c r="O60" s="52" t="b">
        <f t="shared" si="16"/>
        <v>0</v>
      </c>
      <c r="P60" s="52" t="b">
        <f t="shared" si="16"/>
        <v>0</v>
      </c>
    </row>
    <row r="61" spans="2:31" ht="19.95" customHeight="1" x14ac:dyDescent="0.3">
      <c r="B61" s="560"/>
      <c r="C61" s="566"/>
      <c r="D61" s="237"/>
      <c r="E61" s="548"/>
      <c r="F61" s="549"/>
      <c r="G61" s="550"/>
      <c r="H61" s="551"/>
      <c r="I61" s="567"/>
      <c r="J61" s="205"/>
      <c r="K61" s="377"/>
      <c r="L61" s="377"/>
      <c r="M61" s="207"/>
      <c r="O61" s="52" t="b">
        <f t="shared" si="16"/>
        <v>0</v>
      </c>
      <c r="P61" s="52" t="b">
        <f t="shared" si="16"/>
        <v>0</v>
      </c>
    </row>
    <row r="62" spans="2:31" ht="19.95" customHeight="1" x14ac:dyDescent="0.3">
      <c r="B62" s="536" t="s">
        <v>247</v>
      </c>
      <c r="C62" s="538" t="s">
        <v>248</v>
      </c>
      <c r="D62" s="541" t="s">
        <v>249</v>
      </c>
      <c r="E62" s="542"/>
      <c r="F62" s="542"/>
      <c r="G62" s="542"/>
      <c r="H62" s="542"/>
      <c r="I62" s="543"/>
      <c r="J62" s="205"/>
      <c r="K62" s="377"/>
      <c r="L62" s="377"/>
      <c r="M62" s="207"/>
      <c r="O62" s="52" t="b">
        <f t="shared" si="16"/>
        <v>0</v>
      </c>
      <c r="P62" s="52" t="b">
        <f t="shared" si="16"/>
        <v>0</v>
      </c>
    </row>
    <row r="63" spans="2:31" ht="19.95" customHeight="1" x14ac:dyDescent="0.3">
      <c r="B63" s="537"/>
      <c r="C63" s="539"/>
      <c r="D63" s="544"/>
      <c r="E63" s="545"/>
      <c r="F63" s="545"/>
      <c r="G63" s="545"/>
      <c r="H63" s="545"/>
      <c r="I63" s="546"/>
      <c r="J63" s="205"/>
      <c r="K63" s="377"/>
      <c r="L63" s="377"/>
      <c r="M63" s="207"/>
      <c r="O63" s="52" t="b">
        <f t="shared" si="16"/>
        <v>0</v>
      </c>
      <c r="P63" s="52" t="b">
        <f t="shared" si="16"/>
        <v>0</v>
      </c>
    </row>
    <row r="64" spans="2:31" ht="19.95" customHeight="1" x14ac:dyDescent="0.3">
      <c r="B64" s="537"/>
      <c r="C64" s="539"/>
      <c r="D64" s="59" t="s">
        <v>250</v>
      </c>
      <c r="E64" s="179" t="s">
        <v>251</v>
      </c>
      <c r="F64" s="182"/>
      <c r="G64" s="182"/>
      <c r="H64" s="547" t="s">
        <v>252</v>
      </c>
      <c r="I64" s="543"/>
      <c r="J64" s="205"/>
      <c r="K64" s="377"/>
      <c r="L64" s="377"/>
      <c r="M64" s="207"/>
      <c r="O64" s="52" t="b">
        <f t="shared" si="16"/>
        <v>0</v>
      </c>
      <c r="P64" s="52" t="b">
        <f t="shared" si="16"/>
        <v>0</v>
      </c>
    </row>
    <row r="65" spans="2:30" ht="19.95" customHeight="1" x14ac:dyDescent="0.3">
      <c r="B65" s="537"/>
      <c r="C65" s="540"/>
      <c r="D65" s="60"/>
      <c r="E65" s="548"/>
      <c r="F65" s="549"/>
      <c r="G65" s="550"/>
      <c r="H65" s="551"/>
      <c r="I65" s="552"/>
      <c r="J65" s="205"/>
      <c r="K65" s="377"/>
      <c r="L65" s="377"/>
      <c r="M65" s="207"/>
      <c r="O65" s="52" t="b">
        <f t="shared" si="16"/>
        <v>0</v>
      </c>
      <c r="P65" s="52" t="b">
        <f t="shared" si="16"/>
        <v>0</v>
      </c>
    </row>
    <row r="66" spans="2:30" ht="19.95" customHeight="1" x14ac:dyDescent="0.3">
      <c r="B66" s="537"/>
      <c r="C66" s="58" t="s">
        <v>178</v>
      </c>
      <c r="D66" s="61"/>
      <c r="E66" s="192"/>
      <c r="F66" s="193"/>
      <c r="G66" s="193"/>
      <c r="H66" s="193"/>
      <c r="I66" s="193"/>
      <c r="J66" s="556" t="s">
        <v>457</v>
      </c>
      <c r="K66" s="557"/>
      <c r="L66" s="557"/>
      <c r="M66" s="558"/>
      <c r="O66" s="52" t="b">
        <f t="shared" si="16"/>
        <v>0</v>
      </c>
      <c r="P66" s="52" t="b">
        <f t="shared" si="16"/>
        <v>0</v>
      </c>
    </row>
    <row r="67" spans="2:30" ht="19.95" customHeight="1" x14ac:dyDescent="0.3">
      <c r="B67" s="469"/>
      <c r="C67" s="62" t="s">
        <v>179</v>
      </c>
      <c r="D67" s="553"/>
      <c r="E67" s="554"/>
      <c r="F67" s="63" t="s">
        <v>253</v>
      </c>
      <c r="G67" s="479"/>
      <c r="H67" s="480"/>
      <c r="I67" s="480"/>
      <c r="J67" s="559"/>
      <c r="K67" s="557"/>
      <c r="L67" s="557"/>
      <c r="M67" s="558"/>
      <c r="O67" s="52" t="b">
        <f t="shared" si="16"/>
        <v>0</v>
      </c>
      <c r="P67" s="52" t="b">
        <f t="shared" si="16"/>
        <v>0</v>
      </c>
    </row>
    <row r="68" spans="2:30" ht="19.95" customHeight="1" x14ac:dyDescent="0.3">
      <c r="B68" s="522" t="s">
        <v>371</v>
      </c>
      <c r="C68" s="523"/>
      <c r="D68" s="528" t="s">
        <v>255</v>
      </c>
      <c r="E68" s="529"/>
      <c r="F68" s="529"/>
      <c r="G68" s="529"/>
      <c r="H68" s="529"/>
      <c r="I68" s="529"/>
      <c r="J68" s="559"/>
      <c r="K68" s="557"/>
      <c r="L68" s="557"/>
      <c r="M68" s="558"/>
      <c r="O68" s="52" t="b">
        <f t="shared" si="16"/>
        <v>0</v>
      </c>
      <c r="P68" s="52" t="b">
        <f t="shared" si="16"/>
        <v>0</v>
      </c>
    </row>
    <row r="69" spans="2:30" ht="19.95" customHeight="1" x14ac:dyDescent="0.3">
      <c r="B69" s="524"/>
      <c r="C69" s="525"/>
      <c r="D69" s="530"/>
      <c r="E69" s="531"/>
      <c r="F69" s="531"/>
      <c r="G69" s="531"/>
      <c r="H69" s="531"/>
      <c r="I69" s="531"/>
      <c r="J69" s="64"/>
      <c r="K69" s="2"/>
      <c r="L69" s="2"/>
      <c r="M69" s="195"/>
      <c r="O69" s="52" t="b">
        <f t="shared" si="16"/>
        <v>0</v>
      </c>
      <c r="P69" s="52" t="b">
        <f t="shared" si="16"/>
        <v>0</v>
      </c>
    </row>
    <row r="70" spans="2:30" ht="19.95" customHeight="1" x14ac:dyDescent="0.3">
      <c r="B70" s="524"/>
      <c r="C70" s="525"/>
      <c r="D70" s="530"/>
      <c r="E70" s="531"/>
      <c r="F70" s="531"/>
      <c r="G70" s="531"/>
      <c r="H70" s="531"/>
      <c r="I70" s="531"/>
      <c r="J70" s="64"/>
      <c r="K70" s="2"/>
      <c r="L70" s="2"/>
      <c r="M70" s="195"/>
      <c r="O70" s="52" t="b">
        <f t="shared" si="16"/>
        <v>0</v>
      </c>
      <c r="P70" s="52" t="b">
        <f t="shared" si="16"/>
        <v>0</v>
      </c>
    </row>
    <row r="71" spans="2:30" ht="19.95" customHeight="1" x14ac:dyDescent="0.3">
      <c r="B71" s="524"/>
      <c r="C71" s="525"/>
      <c r="D71" s="530"/>
      <c r="E71" s="531"/>
      <c r="F71" s="531"/>
      <c r="G71" s="531"/>
      <c r="H71" s="531"/>
      <c r="I71" s="531"/>
      <c r="J71" s="64"/>
      <c r="K71" s="2"/>
      <c r="L71" s="2"/>
      <c r="M71" s="195"/>
      <c r="O71" s="52" t="b">
        <f t="shared" si="16"/>
        <v>0</v>
      </c>
      <c r="P71" s="52" t="b">
        <f t="shared" si="16"/>
        <v>0</v>
      </c>
      <c r="Q71" s="52" t="s">
        <v>256</v>
      </c>
      <c r="S71" s="52" t="s">
        <v>256</v>
      </c>
    </row>
    <row r="72" spans="2:30" ht="19.95" customHeight="1" x14ac:dyDescent="0.3">
      <c r="B72" s="524"/>
      <c r="C72" s="525"/>
      <c r="D72" s="532"/>
      <c r="E72" s="533"/>
      <c r="F72" s="533"/>
      <c r="G72" s="533"/>
      <c r="H72" s="533"/>
      <c r="I72" s="533"/>
      <c r="J72" s="64"/>
      <c r="K72" s="2"/>
      <c r="L72" s="2"/>
      <c r="M72" s="195"/>
      <c r="O72" s="52" t="b">
        <f t="shared" si="16"/>
        <v>0</v>
      </c>
      <c r="P72" s="52" t="b">
        <f t="shared" si="16"/>
        <v>0</v>
      </c>
      <c r="Q72" s="52" t="s">
        <v>362</v>
      </c>
      <c r="R72" s="52" t="s">
        <v>494</v>
      </c>
      <c r="S72" s="52" t="s">
        <v>379</v>
      </c>
    </row>
    <row r="73" spans="2:30" ht="19.95" customHeight="1" thickBot="1" x14ac:dyDescent="0.35">
      <c r="B73" s="526"/>
      <c r="C73" s="527"/>
      <c r="D73" s="199" t="s">
        <v>254</v>
      </c>
      <c r="E73" s="200"/>
      <c r="F73" s="200"/>
      <c r="G73" s="200"/>
      <c r="H73" s="534"/>
      <c r="I73" s="535"/>
      <c r="J73" s="206"/>
      <c r="K73" s="200"/>
      <c r="L73" s="200"/>
      <c r="M73" s="201"/>
      <c r="O73" s="52" t="b">
        <f t="shared" si="16"/>
        <v>0</v>
      </c>
      <c r="P73" s="52" t="b">
        <f t="shared" si="16"/>
        <v>0</v>
      </c>
      <c r="Q73" s="52" t="b">
        <f>$H73="オ"</f>
        <v>0</v>
      </c>
      <c r="R73" s="52" t="b">
        <f>$H73="エ"</f>
        <v>0</v>
      </c>
      <c r="S73" s="52" t="b">
        <f>$H73="ウ"</f>
        <v>0</v>
      </c>
    </row>
    <row r="74" spans="2:30" ht="19.95" customHeight="1" thickTop="1" x14ac:dyDescent="0.3">
      <c r="B74" s="213"/>
      <c r="C74" s="214"/>
      <c r="D74" s="303" t="s">
        <v>376</v>
      </c>
      <c r="E74" s="2"/>
      <c r="F74" s="2"/>
      <c r="G74" s="304"/>
      <c r="H74" s="483"/>
      <c r="I74" s="484"/>
      <c r="J74" s="378"/>
      <c r="K74" s="2"/>
      <c r="L74" s="481"/>
      <c r="M74" s="482"/>
      <c r="O74" s="52" t="b">
        <f t="shared" si="16"/>
        <v>0</v>
      </c>
      <c r="P74" s="52" t="b">
        <f t="shared" si="16"/>
        <v>0</v>
      </c>
      <c r="Q74" s="52" t="b">
        <f>Q73</f>
        <v>0</v>
      </c>
    </row>
    <row r="75" spans="2:30" ht="19.95" customHeight="1" x14ac:dyDescent="0.3">
      <c r="B75" s="506" t="s">
        <v>372</v>
      </c>
      <c r="C75" s="574"/>
      <c r="D75" s="215" t="s">
        <v>361</v>
      </c>
      <c r="E75" s="183"/>
      <c r="F75" s="183"/>
      <c r="G75" s="183"/>
      <c r="H75" s="183"/>
      <c r="I75" s="183"/>
      <c r="J75" s="183"/>
      <c r="K75" s="183"/>
      <c r="L75" s="183"/>
      <c r="M75" s="208"/>
      <c r="O75" s="52" t="b">
        <f t="shared" si="16"/>
        <v>0</v>
      </c>
      <c r="P75" s="52" t="b">
        <f t="shared" si="16"/>
        <v>0</v>
      </c>
      <c r="Q75" s="52" t="b">
        <f t="shared" si="16"/>
        <v>0</v>
      </c>
    </row>
    <row r="76" spans="2:30" ht="19.95" customHeight="1" x14ac:dyDescent="0.3">
      <c r="B76" s="506"/>
      <c r="C76" s="574"/>
      <c r="D76" s="494"/>
      <c r="E76" s="495"/>
      <c r="F76" s="495"/>
      <c r="G76" s="496"/>
      <c r="H76" s="500" t="s">
        <v>375</v>
      </c>
      <c r="I76" s="576" t="s">
        <v>374</v>
      </c>
      <c r="J76" s="578" t="s">
        <v>418</v>
      </c>
      <c r="K76" s="579"/>
      <c r="L76" s="579"/>
      <c r="M76" s="580"/>
      <c r="O76" s="52" t="b">
        <f t="shared" si="16"/>
        <v>0</v>
      </c>
      <c r="P76" s="52" t="b">
        <f t="shared" si="16"/>
        <v>0</v>
      </c>
      <c r="Q76" s="52" t="b">
        <f t="shared" si="16"/>
        <v>0</v>
      </c>
    </row>
    <row r="77" spans="2:30" ht="19.95" customHeight="1" x14ac:dyDescent="0.3">
      <c r="B77" s="506"/>
      <c r="C77" s="574"/>
      <c r="D77" s="497"/>
      <c r="E77" s="498"/>
      <c r="F77" s="498"/>
      <c r="G77" s="499"/>
      <c r="H77" s="501"/>
      <c r="I77" s="577"/>
      <c r="J77" s="210" t="s">
        <v>364</v>
      </c>
      <c r="K77" s="211" t="s">
        <v>368</v>
      </c>
      <c r="L77" s="212" t="s">
        <v>369</v>
      </c>
      <c r="M77" s="258" t="s">
        <v>370</v>
      </c>
      <c r="O77" s="52" t="b">
        <f t="shared" si="16"/>
        <v>0</v>
      </c>
      <c r="P77" s="52" t="b">
        <f t="shared" si="16"/>
        <v>0</v>
      </c>
      <c r="Q77" s="52" t="b">
        <f t="shared" si="16"/>
        <v>0</v>
      </c>
      <c r="S77" s="52" t="s">
        <v>380</v>
      </c>
      <c r="T77" s="52" t="s">
        <v>455</v>
      </c>
      <c r="U77" s="2" t="s">
        <v>257</v>
      </c>
      <c r="V77" s="2" t="s">
        <v>386</v>
      </c>
      <c r="W77" s="230" t="s">
        <v>387</v>
      </c>
      <c r="X77" s="230" t="s">
        <v>495</v>
      </c>
      <c r="Y77" s="230" t="s">
        <v>363</v>
      </c>
      <c r="Z77" s="230" t="s">
        <v>382</v>
      </c>
      <c r="AA77" s="230" t="s">
        <v>383</v>
      </c>
      <c r="AB77" s="230" t="s">
        <v>381</v>
      </c>
      <c r="AC77" s="230" t="s">
        <v>384</v>
      </c>
      <c r="AD77" s="68"/>
    </row>
    <row r="78" spans="2:30" ht="19.95" customHeight="1" x14ac:dyDescent="0.3">
      <c r="B78" s="506"/>
      <c r="C78" s="574"/>
      <c r="D78" s="516" t="s">
        <v>258</v>
      </c>
      <c r="E78" s="517"/>
      <c r="F78" s="188"/>
      <c r="G78" s="188"/>
      <c r="H78" s="263"/>
      <c r="I78" s="216"/>
      <c r="J78" s="191" t="s">
        <v>365</v>
      </c>
      <c r="K78" s="220"/>
      <c r="L78" s="221"/>
      <c r="M78" s="259">
        <f>AB78</f>
        <v>0</v>
      </c>
      <c r="O78" s="52" t="b">
        <f t="shared" si="16"/>
        <v>0</v>
      </c>
      <c r="P78" s="52" t="b">
        <f t="shared" si="16"/>
        <v>0</v>
      </c>
      <c r="Q78" s="52" t="b">
        <f t="shared" si="16"/>
        <v>0</v>
      </c>
      <c r="R78" s="52" t="b">
        <f>R73</f>
        <v>0</v>
      </c>
      <c r="S78" s="52" t="b">
        <f>S73</f>
        <v>0</v>
      </c>
      <c r="U78" s="2">
        <f>COUNTIF(V78:V90,TRUE)</f>
        <v>0</v>
      </c>
      <c r="V78" s="2" t="b">
        <f>AND(W78=1,SUM(W81:W87)&gt;0)</f>
        <v>0</v>
      </c>
      <c r="W78" s="233">
        <f>IF(OR(Q78=TRUE,R78=TRUE),0,IF(H78="○",1,0))</f>
        <v>0</v>
      </c>
      <c r="X78" s="233"/>
      <c r="Y78" s="231">
        <f>IF(W78&gt;0,I78,0)</f>
        <v>0</v>
      </c>
      <c r="Z78" s="231">
        <f>IF(AND($Y78&gt;0,$S78=FALSE),K78,0)</f>
        <v>0</v>
      </c>
      <c r="AA78" s="231">
        <f>IF($Y78&gt;0,L78,0)</f>
        <v>0</v>
      </c>
      <c r="AB78" s="231">
        <f>SUM(Z78:AA78)</f>
        <v>0</v>
      </c>
      <c r="AC78" s="231">
        <f>SUM(AB78:AB80)</f>
        <v>0</v>
      </c>
      <c r="AD78" s="235"/>
    </row>
    <row r="79" spans="2:30" ht="19.95" customHeight="1" x14ac:dyDescent="0.3">
      <c r="B79" s="506"/>
      <c r="C79" s="574"/>
      <c r="D79" s="518"/>
      <c r="E79" s="519"/>
      <c r="F79" s="379"/>
      <c r="G79" s="379"/>
      <c r="H79" s="460" t="s">
        <v>367</v>
      </c>
      <c r="I79" s="460" t="s">
        <v>367</v>
      </c>
      <c r="J79" s="229" t="s">
        <v>378</v>
      </c>
      <c r="K79" s="222"/>
      <c r="L79" s="223"/>
      <c r="M79" s="260">
        <f t="shared" ref="M79:M81" si="17">AB79</f>
        <v>0</v>
      </c>
      <c r="O79" s="52" t="b">
        <f t="shared" si="16"/>
        <v>0</v>
      </c>
      <c r="P79" s="52" t="b">
        <f t="shared" si="16"/>
        <v>0</v>
      </c>
      <c r="Q79" s="52" t="b">
        <f>Q78</f>
        <v>0</v>
      </c>
      <c r="R79" s="52" t="b">
        <f>R78</f>
        <v>0</v>
      </c>
      <c r="S79" s="52" t="b">
        <f>S78</f>
        <v>0</v>
      </c>
      <c r="U79" s="184" t="s">
        <v>360</v>
      </c>
      <c r="V79" s="184" t="s">
        <v>360</v>
      </c>
      <c r="W79" s="234">
        <f t="shared" ref="W79" si="18">W78</f>
        <v>0</v>
      </c>
      <c r="X79" s="234"/>
      <c r="Y79" s="232">
        <f t="shared" ref="Y79" si="19">Y78</f>
        <v>0</v>
      </c>
      <c r="Z79" s="232">
        <f>IF(AND($Y79&gt;0,$S79=FALSE),K79,0)</f>
        <v>0</v>
      </c>
      <c r="AA79" s="232">
        <f>IF($Y79&gt;0,L79,0)</f>
        <v>0</v>
      </c>
      <c r="AB79" s="232">
        <f t="shared" ref="AB79:AB80" si="20">SUM(Z79:AA79)</f>
        <v>0</v>
      </c>
      <c r="AC79" s="232">
        <f t="shared" ref="AC79" si="21">AC78</f>
        <v>0</v>
      </c>
      <c r="AD79" s="235"/>
    </row>
    <row r="80" spans="2:30" ht="19.95" customHeight="1" x14ac:dyDescent="0.3">
      <c r="B80" s="506"/>
      <c r="C80" s="574"/>
      <c r="D80" s="520"/>
      <c r="E80" s="521"/>
      <c r="F80" s="189"/>
      <c r="G80" s="189"/>
      <c r="H80" s="462"/>
      <c r="I80" s="462"/>
      <c r="J80" s="228" t="s">
        <v>377</v>
      </c>
      <c r="K80" s="224"/>
      <c r="L80" s="225"/>
      <c r="M80" s="261">
        <f t="shared" si="17"/>
        <v>0</v>
      </c>
      <c r="O80" s="52" t="b">
        <f t="shared" si="16"/>
        <v>0</v>
      </c>
      <c r="P80" s="52" t="b">
        <f t="shared" si="16"/>
        <v>0</v>
      </c>
      <c r="Q80" s="52" t="b">
        <f t="shared" si="16"/>
        <v>0</v>
      </c>
      <c r="R80" s="52" t="b">
        <f>R79</f>
        <v>0</v>
      </c>
      <c r="S80" s="52" t="b">
        <f t="shared" ref="S80" si="22">S79</f>
        <v>0</v>
      </c>
      <c r="U80" s="184" t="s">
        <v>360</v>
      </c>
      <c r="V80" s="184" t="s">
        <v>360</v>
      </c>
      <c r="W80" s="234">
        <f t="shared" ref="W80" si="23">W79</f>
        <v>0</v>
      </c>
      <c r="X80" s="234"/>
      <c r="Y80" s="232">
        <f t="shared" ref="Y80" si="24">Y79</f>
        <v>0</v>
      </c>
      <c r="Z80" s="232">
        <f>IF(AND($Y80&gt;0,$S80=FALSE),K80,0)</f>
        <v>0</v>
      </c>
      <c r="AA80" s="232">
        <f>IF($Y80&gt;0,L80,0)</f>
        <v>0</v>
      </c>
      <c r="AB80" s="232">
        <f t="shared" si="20"/>
        <v>0</v>
      </c>
      <c r="AC80" s="232">
        <f t="shared" ref="AC80" si="25">AC79</f>
        <v>0</v>
      </c>
      <c r="AD80" s="235"/>
    </row>
    <row r="81" spans="2:30" ht="19.95" customHeight="1" x14ac:dyDescent="0.3">
      <c r="B81" s="506"/>
      <c r="C81" s="574"/>
      <c r="D81" s="454" t="s">
        <v>219</v>
      </c>
      <c r="E81" s="181" t="s">
        <v>259</v>
      </c>
      <c r="F81" s="181"/>
      <c r="G81" s="181"/>
      <c r="H81" s="197"/>
      <c r="I81" s="217"/>
      <c r="J81" s="255" t="s">
        <v>415</v>
      </c>
      <c r="K81" s="220"/>
      <c r="L81" s="221"/>
      <c r="M81" s="259">
        <f t="shared" si="17"/>
        <v>0</v>
      </c>
      <c r="N81" s="388" t="str">
        <f>IF(AND(COUNTIF(W81:W85,1)&gt;0,$X81=FALSE,SUM(Y81:Y86)&gt;0,$AC81&lt;5),$U$8,"")</f>
        <v/>
      </c>
      <c r="O81" s="52" t="b">
        <f t="shared" si="16"/>
        <v>0</v>
      </c>
      <c r="P81" s="52" t="b">
        <f t="shared" si="16"/>
        <v>0</v>
      </c>
      <c r="Q81" s="52" t="b">
        <f t="shared" si="16"/>
        <v>0</v>
      </c>
      <c r="S81" s="52" t="b">
        <f t="shared" ref="S81" si="26">S80</f>
        <v>0</v>
      </c>
      <c r="T81" s="52" t="b">
        <f>OR(Q81=TRUE,SUM(Y81:Y85)=0,AND(X81=FALSE,COUNTIF(W81:W85,2)&gt;0,COUNTIF(W81:W85,1)=0))</f>
        <v>1</v>
      </c>
      <c r="U81" s="2">
        <f>IF(W78=1,IF(V78=TRUE,1,0),U78)</f>
        <v>0</v>
      </c>
      <c r="V81" s="2" t="b">
        <f>OR(COUNTIF(W81:W85,1),V78=TRUE)</f>
        <v>0</v>
      </c>
      <c r="W81" s="233">
        <f>IF(Q81=TRUE,0,IF(H81=$AI$3,1,IF(H81=$AI$4,2,0)))</f>
        <v>0</v>
      </c>
      <c r="X81" s="233" t="b">
        <f>AND(Y78&gt;0,SUM(Y81:Y85)&gt;0)</f>
        <v>0</v>
      </c>
      <c r="Y81" s="231">
        <f t="shared" ref="Y81:Y90" si="27">IF(W81&gt;0,I81,0)</f>
        <v>0</v>
      </c>
      <c r="Z81" s="231">
        <f>IF(OR($S81=TRUE,$T81=TRUE),0,IF(AND($K81+$L81=0,$X81=TRUE),SUM(Z78:Z80),K81))</f>
        <v>0</v>
      </c>
      <c r="AA81" s="231">
        <f>IF($T81=TRUE,0,IF(AND(IF(S81=FALSE,$K81,0)+$L81=0,$X81=TRUE),SUM(AA78:AA80),L81))</f>
        <v>0</v>
      </c>
      <c r="AB81" s="231">
        <f>SUM(Z81:AA81)</f>
        <v>0</v>
      </c>
      <c r="AC81" s="231">
        <f>AB81</f>
        <v>0</v>
      </c>
      <c r="AD81" s="235"/>
    </row>
    <row r="82" spans="2:30" ht="19.95" customHeight="1" x14ac:dyDescent="0.3">
      <c r="B82" s="506"/>
      <c r="C82" s="574"/>
      <c r="D82" s="455"/>
      <c r="E82" s="66" t="s">
        <v>260</v>
      </c>
      <c r="F82" s="66"/>
      <c r="G82" s="66"/>
      <c r="H82" s="198"/>
      <c r="I82" s="218"/>
      <c r="J82" s="460" t="s">
        <v>367</v>
      </c>
      <c r="K82" s="463" t="s">
        <v>366</v>
      </c>
      <c r="L82" s="466" t="s">
        <v>366</v>
      </c>
      <c r="M82" s="488" t="s">
        <v>366</v>
      </c>
      <c r="O82" s="52" t="b">
        <f t="shared" si="16"/>
        <v>0</v>
      </c>
      <c r="P82" s="52" t="b">
        <f t="shared" si="16"/>
        <v>0</v>
      </c>
      <c r="Q82" s="52" t="b">
        <f t="shared" si="16"/>
        <v>0</v>
      </c>
      <c r="S82" s="52" t="b">
        <f t="shared" ref="S82" si="28">S81</f>
        <v>0</v>
      </c>
      <c r="U82" s="2">
        <f t="shared" ref="U82:V82" si="29">U81</f>
        <v>0</v>
      </c>
      <c r="V82" s="2" t="b">
        <f t="shared" si="29"/>
        <v>0</v>
      </c>
      <c r="W82" s="233">
        <f>IF(Q82=TRUE,0,IF(H82=$AI$3,1,IF(H82=$AI$4,2,0)))</f>
        <v>0</v>
      </c>
      <c r="X82" s="233"/>
      <c r="Y82" s="231">
        <f t="shared" si="27"/>
        <v>0</v>
      </c>
      <c r="Z82" s="231"/>
      <c r="AA82" s="231"/>
      <c r="AB82" s="231"/>
      <c r="AC82" s="231"/>
      <c r="AD82" s="235"/>
    </row>
    <row r="83" spans="2:30" ht="19.95" customHeight="1" x14ac:dyDescent="0.3">
      <c r="B83" s="506"/>
      <c r="C83" s="574"/>
      <c r="D83" s="455"/>
      <c r="E83" s="66" t="s">
        <v>3</v>
      </c>
      <c r="F83" s="66"/>
      <c r="G83" s="66"/>
      <c r="H83" s="198"/>
      <c r="I83" s="218"/>
      <c r="J83" s="461"/>
      <c r="K83" s="464"/>
      <c r="L83" s="467"/>
      <c r="M83" s="489"/>
      <c r="O83" s="52" t="b">
        <f t="shared" si="16"/>
        <v>0</v>
      </c>
      <c r="P83" s="52" t="b">
        <f t="shared" si="16"/>
        <v>0</v>
      </c>
      <c r="Q83" s="52" t="b">
        <f t="shared" si="16"/>
        <v>0</v>
      </c>
      <c r="S83" s="52" t="b">
        <f t="shared" ref="S83" si="30">S82</f>
        <v>0</v>
      </c>
      <c r="U83" s="2">
        <f t="shared" ref="U83:V83" si="31">U82</f>
        <v>0</v>
      </c>
      <c r="V83" s="2" t="b">
        <f t="shared" si="31"/>
        <v>0</v>
      </c>
      <c r="W83" s="233">
        <f>IF(Q83=TRUE,0,IF(H83=$AI$3,1,IF(H83=$AI$4,2,0)))</f>
        <v>0</v>
      </c>
      <c r="X83" s="233"/>
      <c r="Y83" s="231">
        <f t="shared" si="27"/>
        <v>0</v>
      </c>
      <c r="Z83" s="231"/>
      <c r="AA83" s="231"/>
      <c r="AB83" s="231"/>
      <c r="AC83" s="231"/>
      <c r="AD83" s="235"/>
    </row>
    <row r="84" spans="2:30" ht="19.95" customHeight="1" x14ac:dyDescent="0.3">
      <c r="B84" s="506"/>
      <c r="C84" s="574"/>
      <c r="D84" s="455"/>
      <c r="E84" s="66" t="s">
        <v>4</v>
      </c>
      <c r="F84" s="66"/>
      <c r="G84" s="66"/>
      <c r="H84" s="198"/>
      <c r="I84" s="218"/>
      <c r="J84" s="461"/>
      <c r="K84" s="464"/>
      <c r="L84" s="467"/>
      <c r="M84" s="489"/>
      <c r="O84" s="52" t="b">
        <f t="shared" si="16"/>
        <v>0</v>
      </c>
      <c r="P84" s="52" t="b">
        <f t="shared" si="16"/>
        <v>0</v>
      </c>
      <c r="Q84" s="52" t="b">
        <f t="shared" si="16"/>
        <v>0</v>
      </c>
      <c r="S84" s="52" t="b">
        <f t="shared" ref="S84" si="32">S83</f>
        <v>0</v>
      </c>
      <c r="U84" s="2">
        <f t="shared" ref="U84:V84" si="33">U83</f>
        <v>0</v>
      </c>
      <c r="V84" s="2" t="b">
        <f t="shared" si="33"/>
        <v>0</v>
      </c>
      <c r="W84" s="233">
        <f>IF(Q84=TRUE,0,IF(H84=$AI$3,1,IF(H84=$AI$4,2,0)))</f>
        <v>0</v>
      </c>
      <c r="X84" s="233"/>
      <c r="Y84" s="231">
        <f t="shared" si="27"/>
        <v>0</v>
      </c>
      <c r="Z84" s="231"/>
      <c r="AA84" s="231"/>
      <c r="AB84" s="231"/>
      <c r="AC84" s="231"/>
      <c r="AD84" s="235"/>
    </row>
    <row r="85" spans="2:30" ht="19.95" customHeight="1" x14ac:dyDescent="0.3">
      <c r="B85" s="506"/>
      <c r="C85" s="574"/>
      <c r="D85" s="455"/>
      <c r="E85" s="245" t="s">
        <v>261</v>
      </c>
      <c r="F85" s="245"/>
      <c r="G85" s="245"/>
      <c r="H85" s="246"/>
      <c r="I85" s="247"/>
      <c r="J85" s="461"/>
      <c r="K85" s="464"/>
      <c r="L85" s="467"/>
      <c r="M85" s="489"/>
      <c r="O85" s="52" t="b">
        <f t="shared" si="16"/>
        <v>0</v>
      </c>
      <c r="P85" s="52" t="b">
        <f t="shared" si="16"/>
        <v>0</v>
      </c>
      <c r="Q85" s="52" t="b">
        <f t="shared" si="16"/>
        <v>0</v>
      </c>
      <c r="S85" s="52" t="b">
        <f t="shared" ref="S85" si="34">S84</f>
        <v>0</v>
      </c>
      <c r="U85" s="2">
        <f t="shared" ref="U85:V85" si="35">U84</f>
        <v>0</v>
      </c>
      <c r="V85" s="2" t="b">
        <f t="shared" si="35"/>
        <v>0</v>
      </c>
      <c r="W85" s="233">
        <f>IF(Q85=TRUE,0,IF(H85=$AI$3,1,IF(H85=$AI$4,2,0)))</f>
        <v>0</v>
      </c>
      <c r="X85" s="233"/>
      <c r="Y85" s="231">
        <f t="shared" si="27"/>
        <v>0</v>
      </c>
      <c r="Z85" s="231"/>
      <c r="AA85" s="231"/>
      <c r="AB85" s="231"/>
      <c r="AC85" s="231"/>
      <c r="AD85" s="235"/>
    </row>
    <row r="86" spans="2:30" ht="19.95" customHeight="1" x14ac:dyDescent="0.3">
      <c r="B86" s="506"/>
      <c r="C86" s="574"/>
      <c r="D86" s="456"/>
      <c r="E86" s="457" t="s">
        <v>414</v>
      </c>
      <c r="F86" s="458"/>
      <c r="G86" s="459"/>
      <c r="H86" s="411" t="s">
        <v>367</v>
      </c>
      <c r="I86" s="248"/>
      <c r="J86" s="462"/>
      <c r="K86" s="465"/>
      <c r="L86" s="468"/>
      <c r="M86" s="490"/>
      <c r="O86" s="52" t="b">
        <f t="shared" si="16"/>
        <v>0</v>
      </c>
      <c r="P86" s="52" t="b">
        <f t="shared" si="16"/>
        <v>0</v>
      </c>
      <c r="Q86" s="52" t="b">
        <f t="shared" si="16"/>
        <v>0</v>
      </c>
      <c r="S86" s="52" t="b">
        <f t="shared" ref="S86" si="36">S85</f>
        <v>0</v>
      </c>
      <c r="W86" s="233">
        <f>IF(COUNTIF(W81:W85,"&lt;&gt;0")&gt;1,1,0)</f>
        <v>0</v>
      </c>
      <c r="X86" s="233"/>
      <c r="Y86" s="231">
        <f t="shared" si="27"/>
        <v>0</v>
      </c>
      <c r="Z86" s="231"/>
      <c r="AA86" s="231"/>
      <c r="AB86" s="231"/>
      <c r="AC86" s="231"/>
      <c r="AD86" s="235"/>
    </row>
    <row r="87" spans="2:30" ht="19.95" customHeight="1" x14ac:dyDescent="0.3">
      <c r="B87" s="506"/>
      <c r="C87" s="574"/>
      <c r="D87" s="504" t="s">
        <v>220</v>
      </c>
      <c r="E87" s="505"/>
      <c r="F87" s="65"/>
      <c r="G87" s="65"/>
      <c r="H87" s="196"/>
      <c r="I87" s="219"/>
      <c r="J87" s="190" t="s">
        <v>415</v>
      </c>
      <c r="K87" s="227"/>
      <c r="L87" s="226"/>
      <c r="M87" s="262">
        <f>AB87</f>
        <v>0</v>
      </c>
      <c r="N87" s="388" t="str">
        <f>IF(AND($W87=1,$X87=FALSE,$Y87&gt;0,$AC87&lt;5),$U$8,"")</f>
        <v/>
      </c>
      <c r="O87" s="52" t="b">
        <f t="shared" si="16"/>
        <v>0</v>
      </c>
      <c r="P87" s="52" t="b">
        <f t="shared" si="16"/>
        <v>0</v>
      </c>
      <c r="Q87" s="52" t="b">
        <f t="shared" si="16"/>
        <v>0</v>
      </c>
      <c r="S87" s="52" t="b">
        <f t="shared" ref="S87" si="37">S86</f>
        <v>0</v>
      </c>
      <c r="T87" s="52" t="b">
        <f>OR(Q87=TRUE,Y87=0,AND(X87=FALSE,W87=2))</f>
        <v>1</v>
      </c>
      <c r="U87" s="2">
        <f>U85</f>
        <v>0</v>
      </c>
      <c r="V87" s="209" t="b">
        <f>OR(W87=1,V78=TRUE)</f>
        <v>0</v>
      </c>
      <c r="W87" s="233">
        <f>IF(Q87=TRUE,0,IF(H87=$AI$3,1,IF(H87=$AI$4,2,0)))</f>
        <v>0</v>
      </c>
      <c r="X87" s="233" t="b">
        <f>AND(Y78&gt;0,Y87&gt;0)</f>
        <v>0</v>
      </c>
      <c r="Y87" s="231">
        <f t="shared" si="27"/>
        <v>0</v>
      </c>
      <c r="Z87" s="231">
        <f>IF(OR($S87=TRUE,$T87=TRUE),0,IF(AND($K87+$L87=0,$X87=TRUE),SUM(Z78:Z80),K87))</f>
        <v>0</v>
      </c>
      <c r="AA87" s="231">
        <f>IF($T87=TRUE,0,IF(AND(IF(S87=FALSE,$K87,0)+$L87=0,$X87=TRUE),SUM(AA78:AA80),L87))</f>
        <v>0</v>
      </c>
      <c r="AB87" s="231">
        <f>SUM(Z87:AA87)</f>
        <v>0</v>
      </c>
      <c r="AC87" s="231">
        <f>AB87</f>
        <v>0</v>
      </c>
      <c r="AD87" s="235"/>
    </row>
    <row r="88" spans="2:30" ht="19.95" customHeight="1" x14ac:dyDescent="0.3">
      <c r="B88" s="506"/>
      <c r="C88" s="574"/>
      <c r="D88" s="504" t="s">
        <v>435</v>
      </c>
      <c r="E88" s="505"/>
      <c r="F88" s="65"/>
      <c r="G88" s="65"/>
      <c r="H88" s="196"/>
      <c r="I88" s="219"/>
      <c r="J88" s="190" t="s">
        <v>415</v>
      </c>
      <c r="K88" s="227"/>
      <c r="L88" s="226"/>
      <c r="M88" s="262">
        <f t="shared" ref="M88:M90" si="38">AB88</f>
        <v>0</v>
      </c>
      <c r="O88" s="52" t="b">
        <f t="shared" si="16"/>
        <v>0</v>
      </c>
      <c r="P88" s="52" t="b">
        <f t="shared" si="16"/>
        <v>0</v>
      </c>
      <c r="Q88" s="52" t="b">
        <f t="shared" si="16"/>
        <v>0</v>
      </c>
      <c r="S88" s="52" t="b">
        <f t="shared" ref="S88:S90" si="39">S87</f>
        <v>0</v>
      </c>
      <c r="U88" s="2">
        <f>IF(OR(W78=1,U78&gt;0),1,0)</f>
        <v>0</v>
      </c>
      <c r="V88" s="2" t="b">
        <f>OR(V78=TRUE,V81=TRUE,V87=TRUE)</f>
        <v>0</v>
      </c>
      <c r="W88" s="233">
        <f>IF(Q78=TRUE,0,IF(H88="○",1,0))</f>
        <v>0</v>
      </c>
      <c r="X88" s="233" t="b">
        <f>AND(Y88&gt;0,SUM(Y78:Y87)&gt;0)</f>
        <v>0</v>
      </c>
      <c r="Y88" s="231">
        <f t="shared" si="27"/>
        <v>0</v>
      </c>
      <c r="Z88" s="231">
        <f>IF(AND($Y88&gt;0,$S88=FALSE),IF(K88+L88&gt;0,K88,IF(AC78&gt;0,SUM(Z78:Z80),IF(AC81&gt;0,Z81,IF(AC87&gt;0,Z87,0)))),0)</f>
        <v>0</v>
      </c>
      <c r="AA88" s="231">
        <f>IF($Y88&gt;0,IF(IF(S88=FALSE,K88,0)+L88&gt;0,L88,IF(AC78&gt;0,SUM(AA78:AA80),IF(AC81&gt;0,AA81,IF(AC87&gt;0,AA87,0)))),0)</f>
        <v>0</v>
      </c>
      <c r="AB88" s="231">
        <f t="shared" ref="AB88:AB90" si="40">SUM(Z88:AA88)</f>
        <v>0</v>
      </c>
      <c r="AC88" s="231">
        <f t="shared" ref="AC88:AC89" si="41">AB88</f>
        <v>0</v>
      </c>
      <c r="AD88" s="235"/>
    </row>
    <row r="89" spans="2:30" ht="19.95" customHeight="1" x14ac:dyDescent="0.3">
      <c r="B89" s="506"/>
      <c r="C89" s="574"/>
      <c r="D89" s="504" t="s">
        <v>262</v>
      </c>
      <c r="E89" s="505"/>
      <c r="F89" s="65"/>
      <c r="G89" s="65"/>
      <c r="H89" s="196"/>
      <c r="I89" s="219"/>
      <c r="J89" s="256" t="s">
        <v>416</v>
      </c>
      <c r="K89" s="227"/>
      <c r="L89" s="226"/>
      <c r="M89" s="262">
        <f t="shared" si="38"/>
        <v>0</v>
      </c>
      <c r="O89" s="52" t="b">
        <f t="shared" si="16"/>
        <v>0</v>
      </c>
      <c r="P89" s="52" t="b">
        <f t="shared" si="16"/>
        <v>0</v>
      </c>
      <c r="Q89" s="52" t="b">
        <f t="shared" si="16"/>
        <v>0</v>
      </c>
      <c r="R89" s="52" t="b">
        <f>R80</f>
        <v>0</v>
      </c>
      <c r="S89" s="52" t="b">
        <f t="shared" si="39"/>
        <v>0</v>
      </c>
      <c r="T89" s="52" t="b">
        <f>IF(AND(H89="",H90&lt;&gt;""),TRUE)</f>
        <v>0</v>
      </c>
      <c r="U89" s="2">
        <f>IF(V90=TRUE,-1,IF(OR(W78=1,W88=1),1,U88))</f>
        <v>0</v>
      </c>
      <c r="V89" s="2" t="b">
        <f>IF(W89=1,TRUE)</f>
        <v>0</v>
      </c>
      <c r="W89" s="233">
        <f>IF(OR(Q79=TRUE,T89=TRUE,R89=TRUE),0,IF(H89="○",1,0))</f>
        <v>0</v>
      </c>
      <c r="X89" s="233"/>
      <c r="Y89" s="231">
        <f t="shared" si="27"/>
        <v>0</v>
      </c>
      <c r="Z89" s="231">
        <f>IF(AND($Y89&gt;0,$S89=FALSE),K89,0)</f>
        <v>0</v>
      </c>
      <c r="AA89" s="231">
        <f>IF($Y89&gt;0,L89,0)</f>
        <v>0</v>
      </c>
      <c r="AB89" s="231">
        <f t="shared" si="40"/>
        <v>0</v>
      </c>
      <c r="AC89" s="231">
        <f t="shared" si="41"/>
        <v>0</v>
      </c>
      <c r="AD89" s="235" t="s">
        <v>385</v>
      </c>
    </row>
    <row r="90" spans="2:30" ht="19.95" customHeight="1" x14ac:dyDescent="0.3">
      <c r="B90" s="506"/>
      <c r="C90" s="574"/>
      <c r="D90" s="510" t="s">
        <v>263</v>
      </c>
      <c r="E90" s="511"/>
      <c r="F90" s="511"/>
      <c r="G90" s="512"/>
      <c r="H90" s="263"/>
      <c r="I90" s="264"/>
      <c r="J90" s="255" t="s">
        <v>416</v>
      </c>
      <c r="K90" s="227"/>
      <c r="L90" s="226"/>
      <c r="M90" s="262">
        <f t="shared" si="38"/>
        <v>0</v>
      </c>
      <c r="O90" s="52" t="b">
        <f t="shared" si="16"/>
        <v>0</v>
      </c>
      <c r="P90" s="52" t="b">
        <f t="shared" si="16"/>
        <v>0</v>
      </c>
      <c r="Q90" s="52" t="b">
        <f t="shared" si="16"/>
        <v>0</v>
      </c>
      <c r="R90" s="52" t="b">
        <f>R89</f>
        <v>0</v>
      </c>
      <c r="S90" s="52" t="b">
        <f t="shared" si="39"/>
        <v>0</v>
      </c>
      <c r="T90" s="52" t="b">
        <f>IF(AND(H89&lt;&gt;"",H90=""),TRUE)</f>
        <v>0</v>
      </c>
      <c r="U90" s="2">
        <f>IF(V89=TRUE,-1,IF(OR(W78=1,W88=1),1,U88))</f>
        <v>0</v>
      </c>
      <c r="V90" s="2" t="b">
        <f>IF(W90=1,TRUE)</f>
        <v>0</v>
      </c>
      <c r="W90" s="233">
        <f>IF(OR(Q80=TRUE,T90=TRUE,R90=TRUE),0,IF(H90="○",1,0))</f>
        <v>0</v>
      </c>
      <c r="X90" s="233"/>
      <c r="Y90" s="231">
        <f t="shared" si="27"/>
        <v>0</v>
      </c>
      <c r="Z90" s="231">
        <f>IF(AND($Y90&gt;0,$S90=FALSE),K90,0)</f>
        <v>0</v>
      </c>
      <c r="AA90" s="231">
        <f>IF($Y90&gt;0,L90,0)</f>
        <v>0</v>
      </c>
      <c r="AB90" s="231">
        <f t="shared" si="40"/>
        <v>0</v>
      </c>
      <c r="AC90" s="231">
        <f>AB90</f>
        <v>0</v>
      </c>
      <c r="AD90" s="231">
        <f>IF($Y90&gt;0,K91,0)</f>
        <v>0</v>
      </c>
    </row>
    <row r="91" spans="2:30" ht="19.95" customHeight="1" thickBot="1" x14ac:dyDescent="0.35">
      <c r="B91" s="508"/>
      <c r="C91" s="575"/>
      <c r="D91" s="513"/>
      <c r="E91" s="514"/>
      <c r="F91" s="514"/>
      <c r="G91" s="515"/>
      <c r="H91" s="389" t="s">
        <v>367</v>
      </c>
      <c r="I91" s="389" t="s">
        <v>367</v>
      </c>
      <c r="J91" s="257" t="s">
        <v>417</v>
      </c>
      <c r="K91" s="376"/>
      <c r="L91" s="390" t="s">
        <v>366</v>
      </c>
      <c r="M91" s="391" t="s">
        <v>366</v>
      </c>
      <c r="O91" s="52" t="b">
        <f t="shared" si="16"/>
        <v>0</v>
      </c>
      <c r="P91" s="52" t="b">
        <f t="shared" si="16"/>
        <v>0</v>
      </c>
      <c r="Q91" s="52" t="b">
        <f t="shared" si="16"/>
        <v>0</v>
      </c>
      <c r="R91" s="52" t="b">
        <f>R90</f>
        <v>0</v>
      </c>
      <c r="Y91" s="231">
        <f>Y90</f>
        <v>0</v>
      </c>
      <c r="Z91" s="235"/>
      <c r="AA91" s="235"/>
      <c r="AB91" s="235"/>
      <c r="AC91" s="235"/>
      <c r="AD91" s="235"/>
    </row>
    <row r="92" spans="2:30" ht="19.95" customHeight="1" thickBot="1" x14ac:dyDescent="0.35">
      <c r="B92" s="203" t="s">
        <v>389</v>
      </c>
      <c r="C92" s="53"/>
      <c r="D92" s="53"/>
      <c r="E92" s="53"/>
      <c r="F92" s="53"/>
      <c r="G92" s="53"/>
      <c r="H92" s="54"/>
      <c r="I92" s="185"/>
      <c r="J92" s="186"/>
      <c r="K92" s="186"/>
      <c r="L92" s="186"/>
      <c r="M92" s="187"/>
      <c r="O92" s="52" t="s">
        <v>456</v>
      </c>
    </row>
    <row r="93" spans="2:30" ht="19.95" customHeight="1" x14ac:dyDescent="0.3">
      <c r="B93" s="469" t="s">
        <v>239</v>
      </c>
      <c r="C93" s="202" t="s">
        <v>175</v>
      </c>
      <c r="D93" s="236"/>
      <c r="E93" s="471"/>
      <c r="F93" s="472"/>
      <c r="G93" s="472"/>
      <c r="H93" s="472"/>
      <c r="I93" s="377"/>
      <c r="J93" s="204"/>
      <c r="K93" s="377"/>
      <c r="L93" s="377"/>
      <c r="M93" s="207"/>
      <c r="O93" s="52" t="b">
        <f>AND(D54&lt;&gt;"",D59&lt;&gt;"",H73&lt;&gt;"")</f>
        <v>0</v>
      </c>
      <c r="P93" s="52" t="b">
        <f>AND(O93=TRUE,D93&lt;&gt;"")</f>
        <v>0</v>
      </c>
    </row>
    <row r="94" spans="2:30" ht="19.95" customHeight="1" x14ac:dyDescent="0.3">
      <c r="B94" s="470"/>
      <c r="C94" s="55" t="s">
        <v>176</v>
      </c>
      <c r="D94" s="568"/>
      <c r="E94" s="569"/>
      <c r="F94" s="569"/>
      <c r="G94" s="569"/>
      <c r="H94" s="569"/>
      <c r="I94" s="569"/>
      <c r="J94" s="205"/>
      <c r="K94" s="377"/>
      <c r="L94" s="377"/>
      <c r="M94" s="207"/>
      <c r="O94" s="52" t="b">
        <f>O93</f>
        <v>0</v>
      </c>
      <c r="P94" s="52" t="b">
        <f>P93</f>
        <v>0</v>
      </c>
    </row>
    <row r="95" spans="2:30" ht="19.95" customHeight="1" x14ac:dyDescent="0.3">
      <c r="B95" s="470"/>
      <c r="C95" s="55" t="s">
        <v>240</v>
      </c>
      <c r="D95" s="570"/>
      <c r="E95" s="571"/>
      <c r="F95" s="571"/>
      <c r="G95" s="571"/>
      <c r="H95" s="571"/>
      <c r="I95" s="571"/>
      <c r="J95" s="205"/>
      <c r="K95" s="377"/>
      <c r="L95" s="377"/>
      <c r="M95" s="207"/>
      <c r="O95" s="52" t="b">
        <f t="shared" ref="O95:P112" si="42">O94</f>
        <v>0</v>
      </c>
      <c r="P95" s="52" t="b">
        <f t="shared" si="42"/>
        <v>0</v>
      </c>
    </row>
    <row r="96" spans="2:30" ht="19.95" customHeight="1" x14ac:dyDescent="0.3">
      <c r="B96" s="470"/>
      <c r="C96" s="56" t="s">
        <v>177</v>
      </c>
      <c r="D96" s="572"/>
      <c r="E96" s="573"/>
      <c r="F96" s="573"/>
      <c r="G96" s="573"/>
      <c r="H96" s="573"/>
      <c r="I96" s="573"/>
      <c r="J96" s="205"/>
      <c r="K96" s="377"/>
      <c r="L96" s="377"/>
      <c r="M96" s="207"/>
      <c r="O96" s="52" t="b">
        <f t="shared" si="42"/>
        <v>0</v>
      </c>
      <c r="P96" s="52" t="b">
        <f t="shared" si="42"/>
        <v>0</v>
      </c>
      <c r="Q96" s="52" t="s">
        <v>488</v>
      </c>
    </row>
    <row r="97" spans="2:19" ht="19.95" customHeight="1" x14ac:dyDescent="0.3">
      <c r="B97" s="560" t="s">
        <v>459</v>
      </c>
      <c r="C97" s="57" t="s">
        <v>241</v>
      </c>
      <c r="D97" s="562"/>
      <c r="E97" s="563"/>
      <c r="F97" s="563"/>
      <c r="G97" s="563"/>
      <c r="H97" s="563"/>
      <c r="I97" s="563"/>
      <c r="J97" s="316" t="str">
        <f>IF(Q97=TRUE,$U$7,"")</f>
        <v/>
      </c>
      <c r="K97" s="377"/>
      <c r="L97" s="377"/>
      <c r="M97" s="207"/>
      <c r="O97" s="52" t="b">
        <f t="shared" si="42"/>
        <v>0</v>
      </c>
      <c r="P97" s="52" t="b">
        <f t="shared" si="42"/>
        <v>0</v>
      </c>
      <c r="Q97" s="52" t="b">
        <f>中間シート!I$24&gt;0</f>
        <v>0</v>
      </c>
    </row>
    <row r="98" spans="2:19" ht="19.95" customHeight="1" x14ac:dyDescent="0.3">
      <c r="B98" s="561"/>
      <c r="C98" s="194" t="s">
        <v>242</v>
      </c>
      <c r="D98" s="564"/>
      <c r="E98" s="565"/>
      <c r="F98" s="565"/>
      <c r="G98" s="565"/>
      <c r="H98" s="565"/>
      <c r="I98" s="565"/>
      <c r="J98" s="205"/>
      <c r="K98" s="377"/>
      <c r="L98" s="377"/>
      <c r="M98" s="207"/>
      <c r="O98" s="52" t="b">
        <f t="shared" si="42"/>
        <v>0</v>
      </c>
      <c r="P98" s="52" t="b">
        <f t="shared" si="42"/>
        <v>0</v>
      </c>
    </row>
    <row r="99" spans="2:19" ht="19.95" customHeight="1" x14ac:dyDescent="0.3">
      <c r="B99" s="560" t="s">
        <v>243</v>
      </c>
      <c r="C99" s="566"/>
      <c r="D99" s="59" t="s">
        <v>244</v>
      </c>
      <c r="E99" s="179" t="s">
        <v>245</v>
      </c>
      <c r="F99" s="182"/>
      <c r="G99" s="182"/>
      <c r="H99" s="180" t="s">
        <v>246</v>
      </c>
      <c r="I99" s="193"/>
      <c r="J99" s="205"/>
      <c r="K99" s="377"/>
      <c r="L99" s="377"/>
      <c r="M99" s="207"/>
      <c r="O99" s="52" t="b">
        <f t="shared" si="42"/>
        <v>0</v>
      </c>
      <c r="P99" s="52" t="b">
        <f t="shared" si="42"/>
        <v>0</v>
      </c>
    </row>
    <row r="100" spans="2:19" ht="19.95" customHeight="1" x14ac:dyDescent="0.3">
      <c r="B100" s="560"/>
      <c r="C100" s="566"/>
      <c r="D100" s="237"/>
      <c r="E100" s="548"/>
      <c r="F100" s="549"/>
      <c r="G100" s="550"/>
      <c r="H100" s="551"/>
      <c r="I100" s="567"/>
      <c r="J100" s="205"/>
      <c r="K100" s="377"/>
      <c r="L100" s="377"/>
      <c r="M100" s="207"/>
      <c r="O100" s="52" t="b">
        <f t="shared" si="42"/>
        <v>0</v>
      </c>
      <c r="P100" s="52" t="b">
        <f t="shared" si="42"/>
        <v>0</v>
      </c>
    </row>
    <row r="101" spans="2:19" ht="19.95" customHeight="1" x14ac:dyDescent="0.3">
      <c r="B101" s="536" t="s">
        <v>247</v>
      </c>
      <c r="C101" s="538" t="s">
        <v>248</v>
      </c>
      <c r="D101" s="541" t="s">
        <v>249</v>
      </c>
      <c r="E101" s="542"/>
      <c r="F101" s="542"/>
      <c r="G101" s="542"/>
      <c r="H101" s="542"/>
      <c r="I101" s="543"/>
      <c r="J101" s="205"/>
      <c r="K101" s="377"/>
      <c r="L101" s="377"/>
      <c r="M101" s="207"/>
      <c r="O101" s="52" t="b">
        <f t="shared" si="42"/>
        <v>0</v>
      </c>
      <c r="P101" s="52" t="b">
        <f t="shared" si="42"/>
        <v>0</v>
      </c>
    </row>
    <row r="102" spans="2:19" ht="19.95" customHeight="1" x14ac:dyDescent="0.3">
      <c r="B102" s="537"/>
      <c r="C102" s="539"/>
      <c r="D102" s="544"/>
      <c r="E102" s="545"/>
      <c r="F102" s="545"/>
      <c r="G102" s="545"/>
      <c r="H102" s="545"/>
      <c r="I102" s="546"/>
      <c r="J102" s="205"/>
      <c r="K102" s="377"/>
      <c r="L102" s="377"/>
      <c r="M102" s="207"/>
      <c r="O102" s="52" t="b">
        <f t="shared" si="42"/>
        <v>0</v>
      </c>
      <c r="P102" s="52" t="b">
        <f t="shared" si="42"/>
        <v>0</v>
      </c>
    </row>
    <row r="103" spans="2:19" ht="19.95" customHeight="1" x14ac:dyDescent="0.3">
      <c r="B103" s="537"/>
      <c r="C103" s="539"/>
      <c r="D103" s="59" t="s">
        <v>250</v>
      </c>
      <c r="E103" s="179" t="s">
        <v>251</v>
      </c>
      <c r="F103" s="182"/>
      <c r="G103" s="182"/>
      <c r="H103" s="547" t="s">
        <v>252</v>
      </c>
      <c r="I103" s="543"/>
      <c r="J103" s="205"/>
      <c r="K103" s="377"/>
      <c r="L103" s="377"/>
      <c r="M103" s="207"/>
      <c r="O103" s="52" t="b">
        <f t="shared" si="42"/>
        <v>0</v>
      </c>
      <c r="P103" s="52" t="b">
        <f t="shared" si="42"/>
        <v>0</v>
      </c>
    </row>
    <row r="104" spans="2:19" ht="19.95" customHeight="1" x14ac:dyDescent="0.3">
      <c r="B104" s="537"/>
      <c r="C104" s="540"/>
      <c r="D104" s="60"/>
      <c r="E104" s="548"/>
      <c r="F104" s="549"/>
      <c r="G104" s="550"/>
      <c r="H104" s="551"/>
      <c r="I104" s="552"/>
      <c r="J104" s="205"/>
      <c r="K104" s="377"/>
      <c r="L104" s="377"/>
      <c r="M104" s="207"/>
      <c r="O104" s="52" t="b">
        <f t="shared" si="42"/>
        <v>0</v>
      </c>
      <c r="P104" s="52" t="b">
        <f t="shared" si="42"/>
        <v>0</v>
      </c>
    </row>
    <row r="105" spans="2:19" ht="19.95" customHeight="1" x14ac:dyDescent="0.3">
      <c r="B105" s="537"/>
      <c r="C105" s="58" t="s">
        <v>178</v>
      </c>
      <c r="D105" s="61"/>
      <c r="E105" s="192"/>
      <c r="F105" s="193"/>
      <c r="G105" s="193"/>
      <c r="H105" s="193"/>
      <c r="I105" s="193"/>
      <c r="J105" s="556" t="s">
        <v>457</v>
      </c>
      <c r="K105" s="557"/>
      <c r="L105" s="557"/>
      <c r="M105" s="558"/>
      <c r="O105" s="52" t="b">
        <f t="shared" si="42"/>
        <v>0</v>
      </c>
      <c r="P105" s="52" t="b">
        <f t="shared" si="42"/>
        <v>0</v>
      </c>
    </row>
    <row r="106" spans="2:19" ht="19.95" customHeight="1" x14ac:dyDescent="0.3">
      <c r="B106" s="469"/>
      <c r="C106" s="62" t="s">
        <v>179</v>
      </c>
      <c r="D106" s="553"/>
      <c r="E106" s="554"/>
      <c r="F106" s="63" t="s">
        <v>253</v>
      </c>
      <c r="G106" s="479"/>
      <c r="H106" s="480"/>
      <c r="I106" s="480"/>
      <c r="J106" s="559"/>
      <c r="K106" s="557"/>
      <c r="L106" s="557"/>
      <c r="M106" s="558"/>
      <c r="O106" s="52" t="b">
        <f t="shared" si="42"/>
        <v>0</v>
      </c>
      <c r="P106" s="52" t="b">
        <f t="shared" si="42"/>
        <v>0</v>
      </c>
    </row>
    <row r="107" spans="2:19" ht="19.95" customHeight="1" x14ac:dyDescent="0.3">
      <c r="B107" s="522" t="s">
        <v>371</v>
      </c>
      <c r="C107" s="523"/>
      <c r="D107" s="528" t="s">
        <v>255</v>
      </c>
      <c r="E107" s="529"/>
      <c r="F107" s="529"/>
      <c r="G107" s="529"/>
      <c r="H107" s="529"/>
      <c r="I107" s="529"/>
      <c r="J107" s="559"/>
      <c r="K107" s="557"/>
      <c r="L107" s="557"/>
      <c r="M107" s="558"/>
      <c r="O107" s="52" t="b">
        <f t="shared" si="42"/>
        <v>0</v>
      </c>
      <c r="P107" s="52" t="b">
        <f t="shared" si="42"/>
        <v>0</v>
      </c>
    </row>
    <row r="108" spans="2:19" ht="19.95" customHeight="1" x14ac:dyDescent="0.3">
      <c r="B108" s="524"/>
      <c r="C108" s="525"/>
      <c r="D108" s="530"/>
      <c r="E108" s="531"/>
      <c r="F108" s="531"/>
      <c r="G108" s="531"/>
      <c r="H108" s="531"/>
      <c r="I108" s="531"/>
      <c r="J108" s="64"/>
      <c r="K108" s="2"/>
      <c r="L108" s="2"/>
      <c r="M108" s="195"/>
      <c r="O108" s="52" t="b">
        <f t="shared" si="42"/>
        <v>0</v>
      </c>
      <c r="P108" s="52" t="b">
        <f t="shared" si="42"/>
        <v>0</v>
      </c>
    </row>
    <row r="109" spans="2:19" ht="19.95" customHeight="1" x14ac:dyDescent="0.3">
      <c r="B109" s="524"/>
      <c r="C109" s="525"/>
      <c r="D109" s="530"/>
      <c r="E109" s="531"/>
      <c r="F109" s="531"/>
      <c r="G109" s="531"/>
      <c r="H109" s="531"/>
      <c r="I109" s="531"/>
      <c r="J109" s="64"/>
      <c r="K109" s="2"/>
      <c r="L109" s="2"/>
      <c r="M109" s="195"/>
      <c r="O109" s="52" t="b">
        <f t="shared" si="42"/>
        <v>0</v>
      </c>
      <c r="P109" s="52" t="b">
        <f t="shared" si="42"/>
        <v>0</v>
      </c>
    </row>
    <row r="110" spans="2:19" ht="19.95" customHeight="1" x14ac:dyDescent="0.3">
      <c r="B110" s="524"/>
      <c r="C110" s="525"/>
      <c r="D110" s="530"/>
      <c r="E110" s="531"/>
      <c r="F110" s="531"/>
      <c r="G110" s="531"/>
      <c r="H110" s="531"/>
      <c r="I110" s="531"/>
      <c r="J110" s="64"/>
      <c r="K110" s="2"/>
      <c r="L110" s="2"/>
      <c r="M110" s="195"/>
      <c r="O110" s="52" t="b">
        <f t="shared" si="42"/>
        <v>0</v>
      </c>
      <c r="P110" s="52" t="b">
        <f t="shared" si="42"/>
        <v>0</v>
      </c>
      <c r="Q110" s="52" t="s">
        <v>256</v>
      </c>
      <c r="S110" s="52" t="s">
        <v>256</v>
      </c>
    </row>
    <row r="111" spans="2:19" ht="19.95" customHeight="1" x14ac:dyDescent="0.3">
      <c r="B111" s="524"/>
      <c r="C111" s="525"/>
      <c r="D111" s="532"/>
      <c r="E111" s="533"/>
      <c r="F111" s="533"/>
      <c r="G111" s="533"/>
      <c r="H111" s="533"/>
      <c r="I111" s="533"/>
      <c r="J111" s="64"/>
      <c r="K111" s="2"/>
      <c r="L111" s="2"/>
      <c r="M111" s="195"/>
      <c r="O111" s="52" t="b">
        <f t="shared" si="42"/>
        <v>0</v>
      </c>
      <c r="P111" s="52" t="b">
        <f t="shared" si="42"/>
        <v>0</v>
      </c>
      <c r="Q111" s="52" t="s">
        <v>362</v>
      </c>
      <c r="R111" s="52" t="s">
        <v>494</v>
      </c>
      <c r="S111" s="52" t="s">
        <v>379</v>
      </c>
    </row>
    <row r="112" spans="2:19" ht="19.95" customHeight="1" thickBot="1" x14ac:dyDescent="0.35">
      <c r="B112" s="526"/>
      <c r="C112" s="527"/>
      <c r="D112" s="199" t="s">
        <v>254</v>
      </c>
      <c r="E112" s="200"/>
      <c r="F112" s="200"/>
      <c r="G112" s="200"/>
      <c r="H112" s="534"/>
      <c r="I112" s="535"/>
      <c r="J112" s="206"/>
      <c r="K112" s="200"/>
      <c r="L112" s="200"/>
      <c r="M112" s="201"/>
      <c r="O112" s="52" t="b">
        <f t="shared" si="42"/>
        <v>0</v>
      </c>
      <c r="P112" s="52" t="b">
        <f t="shared" si="42"/>
        <v>0</v>
      </c>
      <c r="Q112" s="52" t="b">
        <f>$H112="オ"</f>
        <v>0</v>
      </c>
      <c r="R112" s="52" t="b">
        <f>$H112="エ"</f>
        <v>0</v>
      </c>
      <c r="S112" s="52" t="b">
        <f>$H112="ウ"</f>
        <v>0</v>
      </c>
    </row>
    <row r="113" spans="2:30" ht="19.95" customHeight="1" thickTop="1" x14ac:dyDescent="0.3">
      <c r="B113" s="213"/>
      <c r="C113" s="214"/>
      <c r="D113" s="303" t="s">
        <v>376</v>
      </c>
      <c r="E113" s="2"/>
      <c r="F113" s="2"/>
      <c r="G113" s="304"/>
      <c r="H113" s="483"/>
      <c r="I113" s="484"/>
      <c r="J113" s="378"/>
      <c r="K113" s="2"/>
      <c r="L113" s="481"/>
      <c r="M113" s="482"/>
      <c r="O113" s="52" t="b">
        <f t="shared" ref="O113:P113" si="43">O112</f>
        <v>0</v>
      </c>
      <c r="P113" s="52" t="b">
        <f t="shared" si="43"/>
        <v>0</v>
      </c>
      <c r="Q113" s="52" t="b">
        <f>Q112</f>
        <v>0</v>
      </c>
    </row>
    <row r="114" spans="2:30" ht="19.95" customHeight="1" x14ac:dyDescent="0.3">
      <c r="B114" s="506" t="s">
        <v>372</v>
      </c>
      <c r="C114" s="507"/>
      <c r="D114" s="215" t="s">
        <v>361</v>
      </c>
      <c r="E114" s="183"/>
      <c r="F114" s="183"/>
      <c r="G114" s="183"/>
      <c r="H114" s="183"/>
      <c r="I114" s="183"/>
      <c r="J114" s="183"/>
      <c r="K114" s="183"/>
      <c r="L114" s="183"/>
      <c r="M114" s="208"/>
      <c r="O114" s="52" t="b">
        <f t="shared" ref="O114:Q114" si="44">O113</f>
        <v>0</v>
      </c>
      <c r="P114" s="52" t="b">
        <f t="shared" si="44"/>
        <v>0</v>
      </c>
      <c r="Q114" s="52" t="b">
        <f t="shared" si="44"/>
        <v>0</v>
      </c>
    </row>
    <row r="115" spans="2:30" ht="19.95" customHeight="1" x14ac:dyDescent="0.3">
      <c r="B115" s="506"/>
      <c r="C115" s="507"/>
      <c r="D115" s="494"/>
      <c r="E115" s="495"/>
      <c r="F115" s="495"/>
      <c r="G115" s="496"/>
      <c r="H115" s="500" t="s">
        <v>375</v>
      </c>
      <c r="I115" s="502" t="s">
        <v>374</v>
      </c>
      <c r="J115" s="491" t="s">
        <v>418</v>
      </c>
      <c r="K115" s="492"/>
      <c r="L115" s="492"/>
      <c r="M115" s="493"/>
      <c r="O115" s="52" t="b">
        <f t="shared" ref="O115:Q115" si="45">O114</f>
        <v>0</v>
      </c>
      <c r="P115" s="52" t="b">
        <f t="shared" si="45"/>
        <v>0</v>
      </c>
      <c r="Q115" s="52" t="b">
        <f t="shared" si="45"/>
        <v>0</v>
      </c>
    </row>
    <row r="116" spans="2:30" ht="19.95" customHeight="1" x14ac:dyDescent="0.3">
      <c r="B116" s="506"/>
      <c r="C116" s="507"/>
      <c r="D116" s="497"/>
      <c r="E116" s="498"/>
      <c r="F116" s="498"/>
      <c r="G116" s="499"/>
      <c r="H116" s="501"/>
      <c r="I116" s="503"/>
      <c r="J116" s="210" t="s">
        <v>364</v>
      </c>
      <c r="K116" s="211" t="s">
        <v>368</v>
      </c>
      <c r="L116" s="212" t="s">
        <v>369</v>
      </c>
      <c r="M116" s="258" t="s">
        <v>370</v>
      </c>
      <c r="O116" s="52" t="b">
        <f t="shared" ref="O116:Q116" si="46">O115</f>
        <v>0</v>
      </c>
      <c r="P116" s="52" t="b">
        <f t="shared" si="46"/>
        <v>0</v>
      </c>
      <c r="Q116" s="52" t="b">
        <f t="shared" si="46"/>
        <v>0</v>
      </c>
      <c r="S116" s="52" t="s">
        <v>380</v>
      </c>
      <c r="T116" s="52" t="s">
        <v>455</v>
      </c>
      <c r="U116" s="2" t="s">
        <v>257</v>
      </c>
      <c r="V116" s="2" t="s">
        <v>386</v>
      </c>
      <c r="W116" s="230" t="s">
        <v>387</v>
      </c>
      <c r="X116" s="230" t="s">
        <v>495</v>
      </c>
      <c r="Y116" s="230" t="s">
        <v>363</v>
      </c>
      <c r="Z116" s="230" t="s">
        <v>382</v>
      </c>
      <c r="AA116" s="230" t="s">
        <v>383</v>
      </c>
      <c r="AB116" s="230" t="s">
        <v>381</v>
      </c>
      <c r="AC116" s="230" t="s">
        <v>384</v>
      </c>
      <c r="AD116" s="68"/>
    </row>
    <row r="117" spans="2:30" ht="19.95" customHeight="1" x14ac:dyDescent="0.3">
      <c r="B117" s="506"/>
      <c r="C117" s="507"/>
      <c r="D117" s="516" t="s">
        <v>258</v>
      </c>
      <c r="E117" s="517"/>
      <c r="F117" s="188"/>
      <c r="G117" s="188"/>
      <c r="H117" s="263"/>
      <c r="I117" s="216"/>
      <c r="J117" s="191" t="s">
        <v>365</v>
      </c>
      <c r="K117" s="220"/>
      <c r="L117" s="221"/>
      <c r="M117" s="259">
        <f>AB117</f>
        <v>0</v>
      </c>
      <c r="O117" s="52" t="b">
        <f t="shared" ref="O117:Q117" si="47">O116</f>
        <v>0</v>
      </c>
      <c r="P117" s="52" t="b">
        <f t="shared" si="47"/>
        <v>0</v>
      </c>
      <c r="Q117" s="52" t="b">
        <f t="shared" si="47"/>
        <v>0</v>
      </c>
      <c r="R117" s="52" t="b">
        <f>R112</f>
        <v>0</v>
      </c>
      <c r="S117" s="52" t="b">
        <f>S112</f>
        <v>0</v>
      </c>
      <c r="U117" s="2">
        <f>COUNTIF(V117:V129,TRUE)</f>
        <v>0</v>
      </c>
      <c r="V117" s="2" t="b">
        <f>AND(W117=1,SUM(W120:W126)&gt;0)</f>
        <v>0</v>
      </c>
      <c r="W117" s="233">
        <f>IF(OR(Q117=TRUE,R117=TRUE),0,IF(H117="○",1,0))</f>
        <v>0</v>
      </c>
      <c r="X117" s="233"/>
      <c r="Y117" s="231">
        <f>IF(W117&gt;0,I117,0)</f>
        <v>0</v>
      </c>
      <c r="Z117" s="231">
        <f>IF(AND($Y117&gt;0,$S117=FALSE),K117,0)</f>
        <v>0</v>
      </c>
      <c r="AA117" s="231">
        <f>IF($Y117&gt;0,L117,0)</f>
        <v>0</v>
      </c>
      <c r="AB117" s="231">
        <f>SUM(Z117:AA117)</f>
        <v>0</v>
      </c>
      <c r="AC117" s="231">
        <f>SUM(AB117:AB119)</f>
        <v>0</v>
      </c>
      <c r="AD117" s="235"/>
    </row>
    <row r="118" spans="2:30" ht="19.95" customHeight="1" x14ac:dyDescent="0.3">
      <c r="B118" s="506"/>
      <c r="C118" s="507"/>
      <c r="D118" s="518"/>
      <c r="E118" s="519"/>
      <c r="F118" s="379"/>
      <c r="G118" s="379"/>
      <c r="H118" s="460" t="s">
        <v>367</v>
      </c>
      <c r="I118" s="460" t="s">
        <v>367</v>
      </c>
      <c r="J118" s="229" t="s">
        <v>378</v>
      </c>
      <c r="K118" s="222"/>
      <c r="L118" s="223"/>
      <c r="M118" s="260">
        <f t="shared" ref="M118:M120" si="48">AB118</f>
        <v>0</v>
      </c>
      <c r="O118" s="52" t="b">
        <f t="shared" ref="O118:P118" si="49">O117</f>
        <v>0</v>
      </c>
      <c r="P118" s="52" t="b">
        <f t="shared" si="49"/>
        <v>0</v>
      </c>
      <c r="Q118" s="52" t="b">
        <f>Q117</f>
        <v>0</v>
      </c>
      <c r="R118" s="52" t="b">
        <f>R117</f>
        <v>0</v>
      </c>
      <c r="S118" s="52" t="b">
        <f>S117</f>
        <v>0</v>
      </c>
      <c r="U118" s="184" t="s">
        <v>360</v>
      </c>
      <c r="V118" s="184" t="s">
        <v>360</v>
      </c>
      <c r="W118" s="234">
        <f t="shared" ref="W118" si="50">W117</f>
        <v>0</v>
      </c>
      <c r="X118" s="234"/>
      <c r="Y118" s="232">
        <f t="shared" ref="Y118" si="51">Y117</f>
        <v>0</v>
      </c>
      <c r="Z118" s="232">
        <f>IF(AND($Y118&gt;0,$S118=FALSE),K118,0)</f>
        <v>0</v>
      </c>
      <c r="AA118" s="232">
        <f>IF($Y118&gt;0,L118,0)</f>
        <v>0</v>
      </c>
      <c r="AB118" s="232">
        <f t="shared" ref="AB118:AB119" si="52">SUM(Z118:AA118)</f>
        <v>0</v>
      </c>
      <c r="AC118" s="232">
        <f t="shared" ref="AC118" si="53">AC117</f>
        <v>0</v>
      </c>
      <c r="AD118" s="235"/>
    </row>
    <row r="119" spans="2:30" ht="19.95" customHeight="1" x14ac:dyDescent="0.3">
      <c r="B119" s="506"/>
      <c r="C119" s="507"/>
      <c r="D119" s="520"/>
      <c r="E119" s="521"/>
      <c r="F119" s="189"/>
      <c r="G119" s="189"/>
      <c r="H119" s="462"/>
      <c r="I119" s="462"/>
      <c r="J119" s="228" t="s">
        <v>377</v>
      </c>
      <c r="K119" s="224"/>
      <c r="L119" s="225"/>
      <c r="M119" s="261">
        <f t="shared" si="48"/>
        <v>0</v>
      </c>
      <c r="O119" s="52" t="b">
        <f t="shared" ref="O119:Q119" si="54">O118</f>
        <v>0</v>
      </c>
      <c r="P119" s="52" t="b">
        <f t="shared" si="54"/>
        <v>0</v>
      </c>
      <c r="Q119" s="52" t="b">
        <f t="shared" si="54"/>
        <v>0</v>
      </c>
      <c r="R119" s="52" t="b">
        <f>R118</f>
        <v>0</v>
      </c>
      <c r="S119" s="52" t="b">
        <f t="shared" ref="S119" si="55">S118</f>
        <v>0</v>
      </c>
      <c r="U119" s="184" t="s">
        <v>360</v>
      </c>
      <c r="V119" s="184" t="s">
        <v>360</v>
      </c>
      <c r="W119" s="234">
        <f t="shared" ref="W119" si="56">W118</f>
        <v>0</v>
      </c>
      <c r="X119" s="234"/>
      <c r="Y119" s="232">
        <f t="shared" ref="Y119" si="57">Y118</f>
        <v>0</v>
      </c>
      <c r="Z119" s="232">
        <f>IF(AND($Y119&gt;0,$S119=FALSE),K119,0)</f>
        <v>0</v>
      </c>
      <c r="AA119" s="232">
        <f>IF($Y119&gt;0,L119,0)</f>
        <v>0</v>
      </c>
      <c r="AB119" s="232">
        <f t="shared" si="52"/>
        <v>0</v>
      </c>
      <c r="AC119" s="232">
        <f t="shared" ref="AC119" si="58">AC118</f>
        <v>0</v>
      </c>
      <c r="AD119" s="235"/>
    </row>
    <row r="120" spans="2:30" ht="19.95" customHeight="1" x14ac:dyDescent="0.3">
      <c r="B120" s="506"/>
      <c r="C120" s="507"/>
      <c r="D120" s="454" t="s">
        <v>219</v>
      </c>
      <c r="E120" s="181" t="s">
        <v>259</v>
      </c>
      <c r="F120" s="181"/>
      <c r="G120" s="181"/>
      <c r="H120" s="197"/>
      <c r="I120" s="217"/>
      <c r="J120" s="255" t="s">
        <v>415</v>
      </c>
      <c r="K120" s="220"/>
      <c r="L120" s="221"/>
      <c r="M120" s="259">
        <f t="shared" si="48"/>
        <v>0</v>
      </c>
      <c r="N120" s="388" t="str">
        <f>IF(AND(COUNTIF(W120:W124,1)&gt;0,$X120=FALSE,SUM(Y120:Y125)&gt;0,$AC120&lt;5),$U$8,"")</f>
        <v/>
      </c>
      <c r="O120" s="52" t="b">
        <f t="shared" ref="O120:Q120" si="59">O119</f>
        <v>0</v>
      </c>
      <c r="P120" s="52" t="b">
        <f t="shared" si="59"/>
        <v>0</v>
      </c>
      <c r="Q120" s="52" t="b">
        <f t="shared" si="59"/>
        <v>0</v>
      </c>
      <c r="S120" s="52" t="b">
        <f t="shared" ref="S120" si="60">S119</f>
        <v>0</v>
      </c>
      <c r="T120" s="52" t="b">
        <f>OR(Q120=TRUE,SUM(Y120:Y124)=0,AND(X120=FALSE,COUNTIF(W120:W124,2)&gt;0,COUNTIF(W120:W124,1)=0))</f>
        <v>1</v>
      </c>
      <c r="U120" s="2">
        <f>IF(W117=1,IF(V117=TRUE,1,0),U117)</f>
        <v>0</v>
      </c>
      <c r="V120" s="2" t="b">
        <f>OR(COUNTIF(W120:W124,1),V117=TRUE)</f>
        <v>0</v>
      </c>
      <c r="W120" s="233">
        <f>IF(Q120=TRUE,0,IF(H120=$AI$3,1,IF(H120=$AI$4,2,0)))</f>
        <v>0</v>
      </c>
      <c r="X120" s="233" t="b">
        <f>AND(Y117&gt;0,SUM(Y120:Y124)&gt;0)</f>
        <v>0</v>
      </c>
      <c r="Y120" s="231">
        <f t="shared" ref="Y120:Y129" si="61">IF(W120&gt;0,I120,0)</f>
        <v>0</v>
      </c>
      <c r="Z120" s="231">
        <f>IF(OR($S120=TRUE,$T120=TRUE),0,IF(AND($K120+$L120=0,$X120=TRUE),SUM(Z117:Z119),K120))</f>
        <v>0</v>
      </c>
      <c r="AA120" s="231">
        <f>IF($T120=TRUE,0,IF(AND(IF(S120=FALSE,$K120,0)+$L120=0,$X120=TRUE),SUM(AA117:AA119),L120))</f>
        <v>0</v>
      </c>
      <c r="AB120" s="231">
        <f>SUM(Z120:AA120)</f>
        <v>0</v>
      </c>
      <c r="AC120" s="231">
        <f>AB120</f>
        <v>0</v>
      </c>
      <c r="AD120" s="235"/>
    </row>
    <row r="121" spans="2:30" ht="19.95" customHeight="1" x14ac:dyDescent="0.3">
      <c r="B121" s="506"/>
      <c r="C121" s="507"/>
      <c r="D121" s="455"/>
      <c r="E121" s="66" t="s">
        <v>260</v>
      </c>
      <c r="F121" s="66"/>
      <c r="G121" s="66"/>
      <c r="H121" s="198"/>
      <c r="I121" s="218"/>
      <c r="J121" s="460" t="s">
        <v>367</v>
      </c>
      <c r="K121" s="463" t="s">
        <v>366</v>
      </c>
      <c r="L121" s="466" t="s">
        <v>366</v>
      </c>
      <c r="M121" s="488" t="s">
        <v>366</v>
      </c>
      <c r="O121" s="52" t="b">
        <f t="shared" ref="O121:Q121" si="62">O120</f>
        <v>0</v>
      </c>
      <c r="P121" s="52" t="b">
        <f t="shared" si="62"/>
        <v>0</v>
      </c>
      <c r="Q121" s="52" t="b">
        <f t="shared" si="62"/>
        <v>0</v>
      </c>
      <c r="S121" s="52" t="b">
        <f t="shared" ref="S121" si="63">S120</f>
        <v>0</v>
      </c>
      <c r="U121" s="2">
        <f t="shared" ref="U121:V121" si="64">U120</f>
        <v>0</v>
      </c>
      <c r="V121" s="2" t="b">
        <f t="shared" si="64"/>
        <v>0</v>
      </c>
      <c r="W121" s="233">
        <f>IF(Q121=TRUE,0,IF(H121=$AI$3,1,IF(H121=$AI$4,2,0)))</f>
        <v>0</v>
      </c>
      <c r="X121" s="233"/>
      <c r="Y121" s="231">
        <f t="shared" si="61"/>
        <v>0</v>
      </c>
      <c r="Z121" s="231"/>
      <c r="AA121" s="231"/>
      <c r="AB121" s="231"/>
      <c r="AC121" s="231"/>
      <c r="AD121" s="235"/>
    </row>
    <row r="122" spans="2:30" ht="19.95" customHeight="1" x14ac:dyDescent="0.3">
      <c r="B122" s="506"/>
      <c r="C122" s="507"/>
      <c r="D122" s="455"/>
      <c r="E122" s="66" t="s">
        <v>3</v>
      </c>
      <c r="F122" s="66"/>
      <c r="G122" s="66"/>
      <c r="H122" s="198"/>
      <c r="I122" s="218"/>
      <c r="J122" s="461"/>
      <c r="K122" s="464"/>
      <c r="L122" s="467"/>
      <c r="M122" s="489"/>
      <c r="O122" s="52" t="b">
        <f t="shared" ref="O122:Q122" si="65">O121</f>
        <v>0</v>
      </c>
      <c r="P122" s="52" t="b">
        <f t="shared" si="65"/>
        <v>0</v>
      </c>
      <c r="Q122" s="52" t="b">
        <f t="shared" si="65"/>
        <v>0</v>
      </c>
      <c r="S122" s="52" t="b">
        <f t="shared" ref="S122" si="66">S121</f>
        <v>0</v>
      </c>
      <c r="U122" s="2">
        <f t="shared" ref="U122:V122" si="67">U121</f>
        <v>0</v>
      </c>
      <c r="V122" s="2" t="b">
        <f t="shared" si="67"/>
        <v>0</v>
      </c>
      <c r="W122" s="233">
        <f>IF(Q122=TRUE,0,IF(H122=$AI$3,1,IF(H122=$AI$4,2,0)))</f>
        <v>0</v>
      </c>
      <c r="X122" s="233"/>
      <c r="Y122" s="231">
        <f t="shared" si="61"/>
        <v>0</v>
      </c>
      <c r="Z122" s="231"/>
      <c r="AA122" s="231"/>
      <c r="AB122" s="231"/>
      <c r="AC122" s="231"/>
      <c r="AD122" s="235"/>
    </row>
    <row r="123" spans="2:30" ht="19.95" customHeight="1" x14ac:dyDescent="0.3">
      <c r="B123" s="506"/>
      <c r="C123" s="507"/>
      <c r="D123" s="455"/>
      <c r="E123" s="66" t="s">
        <v>4</v>
      </c>
      <c r="F123" s="66"/>
      <c r="G123" s="66"/>
      <c r="H123" s="198"/>
      <c r="I123" s="218"/>
      <c r="J123" s="461"/>
      <c r="K123" s="464"/>
      <c r="L123" s="467"/>
      <c r="M123" s="489"/>
      <c r="O123" s="52" t="b">
        <f t="shared" ref="O123:Q123" si="68">O122</f>
        <v>0</v>
      </c>
      <c r="P123" s="52" t="b">
        <f t="shared" si="68"/>
        <v>0</v>
      </c>
      <c r="Q123" s="52" t="b">
        <f t="shared" si="68"/>
        <v>0</v>
      </c>
      <c r="S123" s="52" t="b">
        <f t="shared" ref="S123" si="69">S122</f>
        <v>0</v>
      </c>
      <c r="U123" s="2">
        <f t="shared" ref="U123:V123" si="70">U122</f>
        <v>0</v>
      </c>
      <c r="V123" s="2" t="b">
        <f t="shared" si="70"/>
        <v>0</v>
      </c>
      <c r="W123" s="233">
        <f>IF(Q123=TRUE,0,IF(H123=$AI$3,1,IF(H123=$AI$4,2,0)))</f>
        <v>0</v>
      </c>
      <c r="X123" s="233"/>
      <c r="Y123" s="231">
        <f t="shared" si="61"/>
        <v>0</v>
      </c>
      <c r="Z123" s="231"/>
      <c r="AA123" s="231"/>
      <c r="AB123" s="231"/>
      <c r="AC123" s="231"/>
      <c r="AD123" s="235"/>
    </row>
    <row r="124" spans="2:30" ht="19.95" customHeight="1" x14ac:dyDescent="0.3">
      <c r="B124" s="506"/>
      <c r="C124" s="507"/>
      <c r="D124" s="455"/>
      <c r="E124" s="245" t="s">
        <v>261</v>
      </c>
      <c r="F124" s="245"/>
      <c r="G124" s="245"/>
      <c r="H124" s="246"/>
      <c r="I124" s="247"/>
      <c r="J124" s="461"/>
      <c r="K124" s="464"/>
      <c r="L124" s="467"/>
      <c r="M124" s="489"/>
      <c r="O124" s="52" t="b">
        <f t="shared" ref="O124:Q124" si="71">O123</f>
        <v>0</v>
      </c>
      <c r="P124" s="52" t="b">
        <f t="shared" si="71"/>
        <v>0</v>
      </c>
      <c r="Q124" s="52" t="b">
        <f t="shared" si="71"/>
        <v>0</v>
      </c>
      <c r="S124" s="52" t="b">
        <f t="shared" ref="S124" si="72">S123</f>
        <v>0</v>
      </c>
      <c r="U124" s="2">
        <f t="shared" ref="U124:V124" si="73">U123</f>
        <v>0</v>
      </c>
      <c r="V124" s="2" t="b">
        <f t="shared" si="73"/>
        <v>0</v>
      </c>
      <c r="W124" s="233">
        <f>IF(Q124=TRUE,0,IF(H124=$AI$3,1,IF(H124=$AI$4,2,0)))</f>
        <v>0</v>
      </c>
      <c r="X124" s="233"/>
      <c r="Y124" s="231">
        <f t="shared" si="61"/>
        <v>0</v>
      </c>
      <c r="Z124" s="231"/>
      <c r="AA124" s="231"/>
      <c r="AB124" s="231"/>
      <c r="AC124" s="231"/>
      <c r="AD124" s="235"/>
    </row>
    <row r="125" spans="2:30" ht="19.95" customHeight="1" x14ac:dyDescent="0.3">
      <c r="B125" s="506"/>
      <c r="C125" s="507"/>
      <c r="D125" s="456"/>
      <c r="E125" s="457" t="s">
        <v>414</v>
      </c>
      <c r="F125" s="458"/>
      <c r="G125" s="459"/>
      <c r="H125" s="411" t="s">
        <v>367</v>
      </c>
      <c r="I125" s="248"/>
      <c r="J125" s="462"/>
      <c r="K125" s="465"/>
      <c r="L125" s="468"/>
      <c r="M125" s="490"/>
      <c r="O125" s="52" t="b">
        <f t="shared" ref="O125:Q125" si="74">O124</f>
        <v>0</v>
      </c>
      <c r="P125" s="52" t="b">
        <f t="shared" si="74"/>
        <v>0</v>
      </c>
      <c r="Q125" s="52" t="b">
        <f t="shared" si="74"/>
        <v>0</v>
      </c>
      <c r="S125" s="52" t="b">
        <f t="shared" ref="S125" si="75">S124</f>
        <v>0</v>
      </c>
      <c r="W125" s="233">
        <f>IF(COUNTIF(W120:W124,"&lt;&gt;0")&gt;1,1,0)</f>
        <v>0</v>
      </c>
      <c r="X125" s="233"/>
      <c r="Y125" s="231">
        <f t="shared" si="61"/>
        <v>0</v>
      </c>
      <c r="Z125" s="231"/>
      <c r="AA125" s="231"/>
      <c r="AB125" s="231"/>
      <c r="AC125" s="231"/>
      <c r="AD125" s="235"/>
    </row>
    <row r="126" spans="2:30" ht="19.95" customHeight="1" x14ac:dyDescent="0.3">
      <c r="B126" s="506"/>
      <c r="C126" s="507"/>
      <c r="D126" s="504" t="s">
        <v>220</v>
      </c>
      <c r="E126" s="505"/>
      <c r="F126" s="65"/>
      <c r="G126" s="65"/>
      <c r="H126" s="196"/>
      <c r="I126" s="219"/>
      <c r="J126" s="190" t="s">
        <v>415</v>
      </c>
      <c r="K126" s="227"/>
      <c r="L126" s="226"/>
      <c r="M126" s="262">
        <f>AB126</f>
        <v>0</v>
      </c>
      <c r="N126" s="388" t="str">
        <f>IF(AND($W126=1,$X126=FALSE,$Y126&gt;0,$AC126&lt;5),$U$8,"")</f>
        <v/>
      </c>
      <c r="O126" s="52" t="b">
        <f t="shared" ref="O126:Q126" si="76">O125</f>
        <v>0</v>
      </c>
      <c r="P126" s="52" t="b">
        <f t="shared" si="76"/>
        <v>0</v>
      </c>
      <c r="Q126" s="52" t="b">
        <f t="shared" si="76"/>
        <v>0</v>
      </c>
      <c r="S126" s="52" t="b">
        <f t="shared" ref="S126" si="77">S125</f>
        <v>0</v>
      </c>
      <c r="T126" s="52" t="b">
        <f>OR(Q126=TRUE,Y126=0,AND(X126=FALSE,W126=2))</f>
        <v>1</v>
      </c>
      <c r="U126" s="2">
        <f>U124</f>
        <v>0</v>
      </c>
      <c r="V126" s="209" t="b">
        <f>OR(W126=1,V117=TRUE)</f>
        <v>0</v>
      </c>
      <c r="W126" s="233">
        <f>IF(Q126=TRUE,0,IF(H126=$AI$3,1,IF(H126=$AI$4,2,0)))</f>
        <v>0</v>
      </c>
      <c r="X126" s="233" t="b">
        <f>AND(Y117&gt;0,Y126&gt;0)</f>
        <v>0</v>
      </c>
      <c r="Y126" s="231">
        <f t="shared" si="61"/>
        <v>0</v>
      </c>
      <c r="Z126" s="231">
        <f>IF(OR($S126=TRUE,$T126=TRUE),0,IF(AND($K126+$L126=0,$X126=TRUE),SUM(Z117:Z119),K126))</f>
        <v>0</v>
      </c>
      <c r="AA126" s="231">
        <f>IF($T126=TRUE,0,IF(AND(IF(S126=FALSE,$K126,0)+$L126=0,$X126=TRUE),SUM(AA117:AA119),L126))</f>
        <v>0</v>
      </c>
      <c r="AB126" s="231">
        <f>SUM(Z126:AA126)</f>
        <v>0</v>
      </c>
      <c r="AC126" s="231">
        <f>AB126</f>
        <v>0</v>
      </c>
      <c r="AD126" s="235"/>
    </row>
    <row r="127" spans="2:30" ht="19.95" customHeight="1" x14ac:dyDescent="0.3">
      <c r="B127" s="506"/>
      <c r="C127" s="507"/>
      <c r="D127" s="504" t="s">
        <v>435</v>
      </c>
      <c r="E127" s="505"/>
      <c r="F127" s="65"/>
      <c r="G127" s="65"/>
      <c r="H127" s="196"/>
      <c r="I127" s="219"/>
      <c r="J127" s="190" t="s">
        <v>415</v>
      </c>
      <c r="K127" s="227"/>
      <c r="L127" s="226"/>
      <c r="M127" s="262">
        <f t="shared" ref="M127:M129" si="78">AB127</f>
        <v>0</v>
      </c>
      <c r="O127" s="52" t="b">
        <f t="shared" ref="O127:Q127" si="79">O126</f>
        <v>0</v>
      </c>
      <c r="P127" s="52" t="b">
        <f t="shared" si="79"/>
        <v>0</v>
      </c>
      <c r="Q127" s="52" t="b">
        <f t="shared" si="79"/>
        <v>0</v>
      </c>
      <c r="S127" s="52" t="b">
        <f t="shared" ref="S127" si="80">S126</f>
        <v>0</v>
      </c>
      <c r="U127" s="2">
        <f>IF(OR(W117=1,U117&gt;0),1,0)</f>
        <v>0</v>
      </c>
      <c r="V127" s="2" t="b">
        <f>OR(V117=TRUE,V120=TRUE,V126=TRUE)</f>
        <v>0</v>
      </c>
      <c r="W127" s="233">
        <f>IF(Q117=TRUE,0,IF(H127="○",1,0))</f>
        <v>0</v>
      </c>
      <c r="X127" s="233" t="b">
        <f>AND(Y127&gt;0,SUM(Y117:Y126)&gt;0)</f>
        <v>0</v>
      </c>
      <c r="Y127" s="231">
        <f t="shared" si="61"/>
        <v>0</v>
      </c>
      <c r="Z127" s="231">
        <f>IF(AND($Y127&gt;0,$S127=FALSE),IF(K127+L127&gt;0,K127,IF(AC117&gt;0,SUM(Z117:Z119),IF(AC120&gt;0,Z120,IF(AC126&gt;0,Z126,0)))),0)</f>
        <v>0</v>
      </c>
      <c r="AA127" s="231">
        <f>IF($Y127&gt;0,IF(IF(S127=FALSE,K127,0)+L127&gt;0,L127,IF(AC117&gt;0,SUM(AA117:AA119),IF(AC120&gt;0,AA120,IF(AC126&gt;0,AA126,0)))),0)</f>
        <v>0</v>
      </c>
      <c r="AB127" s="231">
        <f t="shared" ref="AB127:AB129" si="81">SUM(Z127:AA127)</f>
        <v>0</v>
      </c>
      <c r="AC127" s="231">
        <f t="shared" ref="AC127:AC128" si="82">AB127</f>
        <v>0</v>
      </c>
      <c r="AD127" s="235"/>
    </row>
    <row r="128" spans="2:30" ht="19.95" customHeight="1" x14ac:dyDescent="0.3">
      <c r="B128" s="506"/>
      <c r="C128" s="507"/>
      <c r="D128" s="504" t="s">
        <v>262</v>
      </c>
      <c r="E128" s="505"/>
      <c r="F128" s="65"/>
      <c r="G128" s="65"/>
      <c r="H128" s="196"/>
      <c r="I128" s="219"/>
      <c r="J128" s="256" t="s">
        <v>416</v>
      </c>
      <c r="K128" s="227"/>
      <c r="L128" s="226"/>
      <c r="M128" s="262">
        <f t="shared" si="78"/>
        <v>0</v>
      </c>
      <c r="O128" s="52" t="b">
        <f t="shared" ref="O128:Q128" si="83">O127</f>
        <v>0</v>
      </c>
      <c r="P128" s="52" t="b">
        <f t="shared" si="83"/>
        <v>0</v>
      </c>
      <c r="Q128" s="52" t="b">
        <f t="shared" si="83"/>
        <v>0</v>
      </c>
      <c r="R128" s="52" t="b">
        <f>R119</f>
        <v>0</v>
      </c>
      <c r="S128" s="52" t="b">
        <f t="shared" ref="S128" si="84">S127</f>
        <v>0</v>
      </c>
      <c r="T128" s="52" t="b">
        <f>IF(AND(H128="",H129&lt;&gt;""),TRUE)</f>
        <v>0</v>
      </c>
      <c r="U128" s="2">
        <f>IF(V129=TRUE,-1,IF(OR(W117=1,W127=1),1,U127))</f>
        <v>0</v>
      </c>
      <c r="V128" s="2" t="b">
        <f>IF(W128=1,TRUE)</f>
        <v>0</v>
      </c>
      <c r="W128" s="233">
        <f>IF(OR(Q118=TRUE,T128=TRUE,R128=TRUE),0,IF(H128="○",1,0))</f>
        <v>0</v>
      </c>
      <c r="X128" s="233"/>
      <c r="Y128" s="231">
        <f t="shared" si="61"/>
        <v>0</v>
      </c>
      <c r="Z128" s="231">
        <f>IF(AND($Y128&gt;0,$S128=FALSE),K128,0)</f>
        <v>0</v>
      </c>
      <c r="AA128" s="231">
        <f>IF($Y128&gt;0,L128,0)</f>
        <v>0</v>
      </c>
      <c r="AB128" s="231">
        <f t="shared" si="81"/>
        <v>0</v>
      </c>
      <c r="AC128" s="231">
        <f t="shared" si="82"/>
        <v>0</v>
      </c>
      <c r="AD128" s="235" t="s">
        <v>385</v>
      </c>
    </row>
    <row r="129" spans="2:30" ht="19.95" customHeight="1" x14ac:dyDescent="0.3">
      <c r="B129" s="506"/>
      <c r="C129" s="507"/>
      <c r="D129" s="510" t="s">
        <v>263</v>
      </c>
      <c r="E129" s="511"/>
      <c r="F129" s="511"/>
      <c r="G129" s="512"/>
      <c r="H129" s="263"/>
      <c r="I129" s="264"/>
      <c r="J129" s="255" t="s">
        <v>416</v>
      </c>
      <c r="K129" s="227"/>
      <c r="L129" s="226"/>
      <c r="M129" s="262">
        <f t="shared" si="78"/>
        <v>0</v>
      </c>
      <c r="O129" s="52" t="b">
        <f t="shared" ref="O129:Q129" si="85">O128</f>
        <v>0</v>
      </c>
      <c r="P129" s="52" t="b">
        <f t="shared" si="85"/>
        <v>0</v>
      </c>
      <c r="Q129" s="52" t="b">
        <f t="shared" si="85"/>
        <v>0</v>
      </c>
      <c r="R129" s="52" t="b">
        <f>R128</f>
        <v>0</v>
      </c>
      <c r="S129" s="52" t="b">
        <f t="shared" ref="S129" si="86">S128</f>
        <v>0</v>
      </c>
      <c r="T129" s="52" t="b">
        <f>IF(AND(H128&lt;&gt;"",H129=""),TRUE)</f>
        <v>0</v>
      </c>
      <c r="U129" s="2">
        <f>IF(V128=TRUE,-1,IF(OR(W117=1,W127=1),1,U127))</f>
        <v>0</v>
      </c>
      <c r="V129" s="2" t="b">
        <f>IF(W129=1,TRUE)</f>
        <v>0</v>
      </c>
      <c r="W129" s="233">
        <f>IF(OR(Q119=TRUE,T129=TRUE,R129=TRUE),0,IF(H129="○",1,0))</f>
        <v>0</v>
      </c>
      <c r="X129" s="233"/>
      <c r="Y129" s="231">
        <f t="shared" si="61"/>
        <v>0</v>
      </c>
      <c r="Z129" s="231">
        <f>IF(AND($Y129&gt;0,$S129=FALSE),K129,0)</f>
        <v>0</v>
      </c>
      <c r="AA129" s="231">
        <f>IF($Y129&gt;0,L129,0)</f>
        <v>0</v>
      </c>
      <c r="AB129" s="231">
        <f t="shared" si="81"/>
        <v>0</v>
      </c>
      <c r="AC129" s="231">
        <f>AB129</f>
        <v>0</v>
      </c>
      <c r="AD129" s="231">
        <f>IF($Y129&gt;0,K130,0)</f>
        <v>0</v>
      </c>
    </row>
    <row r="130" spans="2:30" ht="19.95" customHeight="1" thickBot="1" x14ac:dyDescent="0.35">
      <c r="B130" s="508"/>
      <c r="C130" s="509"/>
      <c r="D130" s="513"/>
      <c r="E130" s="514"/>
      <c r="F130" s="514"/>
      <c r="G130" s="515"/>
      <c r="H130" s="389" t="s">
        <v>367</v>
      </c>
      <c r="I130" s="389" t="s">
        <v>367</v>
      </c>
      <c r="J130" s="257" t="s">
        <v>417</v>
      </c>
      <c r="K130" s="376"/>
      <c r="L130" s="390" t="s">
        <v>366</v>
      </c>
      <c r="M130" s="391" t="s">
        <v>366</v>
      </c>
      <c r="O130" s="52" t="b">
        <f t="shared" ref="O130:Q130" si="87">O129</f>
        <v>0</v>
      </c>
      <c r="P130" s="52" t="b">
        <f t="shared" si="87"/>
        <v>0</v>
      </c>
      <c r="Q130" s="52" t="b">
        <f t="shared" si="87"/>
        <v>0</v>
      </c>
      <c r="R130" s="52" t="b">
        <f>R129</f>
        <v>0</v>
      </c>
      <c r="Y130" s="231">
        <f>Y129</f>
        <v>0</v>
      </c>
      <c r="Z130" s="235"/>
      <c r="AA130" s="235"/>
      <c r="AB130" s="235"/>
      <c r="AC130" s="235"/>
      <c r="AD130" s="235"/>
    </row>
    <row r="131" spans="2:30" ht="19.95" customHeight="1" thickBot="1" x14ac:dyDescent="0.35">
      <c r="B131" s="203" t="s">
        <v>390</v>
      </c>
      <c r="C131" s="53"/>
      <c r="D131" s="53"/>
      <c r="E131" s="53"/>
      <c r="F131" s="53"/>
      <c r="G131" s="53"/>
      <c r="H131" s="54"/>
      <c r="I131" s="185"/>
      <c r="J131" s="186"/>
      <c r="K131" s="186"/>
      <c r="L131" s="186"/>
      <c r="M131" s="187"/>
      <c r="O131" s="52" t="s">
        <v>456</v>
      </c>
    </row>
    <row r="132" spans="2:30" ht="19.95" customHeight="1" x14ac:dyDescent="0.3">
      <c r="B132" s="469" t="s">
        <v>239</v>
      </c>
      <c r="C132" s="202" t="s">
        <v>175</v>
      </c>
      <c r="D132" s="236"/>
      <c r="E132" s="471"/>
      <c r="F132" s="472"/>
      <c r="G132" s="472"/>
      <c r="H132" s="472"/>
      <c r="I132" s="377"/>
      <c r="J132" s="204"/>
      <c r="K132" s="377"/>
      <c r="L132" s="377"/>
      <c r="M132" s="207"/>
      <c r="O132" s="52" t="b">
        <f>AND(D93&lt;&gt;"",D98&lt;&gt;"",H112&lt;&gt;"")</f>
        <v>0</v>
      </c>
      <c r="P132" s="52" t="b">
        <f>AND(O132=TRUE,D132&lt;&gt;"")</f>
        <v>0</v>
      </c>
    </row>
    <row r="133" spans="2:30" ht="19.95" customHeight="1" x14ac:dyDescent="0.3">
      <c r="B133" s="470"/>
      <c r="C133" s="55" t="s">
        <v>176</v>
      </c>
      <c r="D133" s="568"/>
      <c r="E133" s="569"/>
      <c r="F133" s="569"/>
      <c r="G133" s="569"/>
      <c r="H133" s="569"/>
      <c r="I133" s="569"/>
      <c r="J133" s="205"/>
      <c r="K133" s="377"/>
      <c r="L133" s="377"/>
      <c r="M133" s="207"/>
      <c r="O133" s="52" t="b">
        <f>O132</f>
        <v>0</v>
      </c>
      <c r="P133" s="52" t="b">
        <f>P132</f>
        <v>0</v>
      </c>
    </row>
    <row r="134" spans="2:30" ht="19.95" customHeight="1" x14ac:dyDescent="0.3">
      <c r="B134" s="470"/>
      <c r="C134" s="55" t="s">
        <v>240</v>
      </c>
      <c r="D134" s="570"/>
      <c r="E134" s="571"/>
      <c r="F134" s="571"/>
      <c r="G134" s="571"/>
      <c r="H134" s="571"/>
      <c r="I134" s="571"/>
      <c r="J134" s="205"/>
      <c r="K134" s="377"/>
      <c r="L134" s="377"/>
      <c r="M134" s="207"/>
      <c r="O134" s="52" t="b">
        <f t="shared" ref="O134:P151" si="88">O133</f>
        <v>0</v>
      </c>
      <c r="P134" s="52" t="b">
        <f t="shared" si="88"/>
        <v>0</v>
      </c>
    </row>
    <row r="135" spans="2:30" ht="19.95" customHeight="1" x14ac:dyDescent="0.3">
      <c r="B135" s="470"/>
      <c r="C135" s="56" t="s">
        <v>177</v>
      </c>
      <c r="D135" s="572"/>
      <c r="E135" s="573"/>
      <c r="F135" s="573"/>
      <c r="G135" s="573"/>
      <c r="H135" s="573"/>
      <c r="I135" s="573"/>
      <c r="J135" s="205"/>
      <c r="K135" s="377"/>
      <c r="L135" s="377"/>
      <c r="M135" s="207"/>
      <c r="O135" s="52" t="b">
        <f t="shared" si="88"/>
        <v>0</v>
      </c>
      <c r="P135" s="52" t="b">
        <f t="shared" si="88"/>
        <v>0</v>
      </c>
      <c r="Q135" s="52" t="s">
        <v>488</v>
      </c>
    </row>
    <row r="136" spans="2:30" ht="19.95" customHeight="1" x14ac:dyDescent="0.3">
      <c r="B136" s="560" t="s">
        <v>459</v>
      </c>
      <c r="C136" s="57" t="s">
        <v>241</v>
      </c>
      <c r="D136" s="562"/>
      <c r="E136" s="563"/>
      <c r="F136" s="563"/>
      <c r="G136" s="563"/>
      <c r="H136" s="563"/>
      <c r="I136" s="563"/>
      <c r="J136" s="316" t="str">
        <f>IF(Q136=TRUE,$U$7,"")</f>
        <v/>
      </c>
      <c r="K136" s="377"/>
      <c r="L136" s="377"/>
      <c r="M136" s="207"/>
      <c r="O136" s="52" t="b">
        <f t="shared" si="88"/>
        <v>0</v>
      </c>
      <c r="P136" s="52" t="b">
        <f t="shared" si="88"/>
        <v>0</v>
      </c>
      <c r="Q136" s="52" t="b">
        <f>中間シート!K$24&gt;0</f>
        <v>0</v>
      </c>
    </row>
    <row r="137" spans="2:30" ht="19.95" customHeight="1" x14ac:dyDescent="0.3">
      <c r="B137" s="561"/>
      <c r="C137" s="194" t="s">
        <v>242</v>
      </c>
      <c r="D137" s="564"/>
      <c r="E137" s="565"/>
      <c r="F137" s="565"/>
      <c r="G137" s="565"/>
      <c r="H137" s="565"/>
      <c r="I137" s="565"/>
      <c r="J137" s="205"/>
      <c r="K137" s="377"/>
      <c r="L137" s="377"/>
      <c r="M137" s="207"/>
      <c r="O137" s="52" t="b">
        <f t="shared" si="88"/>
        <v>0</v>
      </c>
      <c r="P137" s="52" t="b">
        <f t="shared" si="88"/>
        <v>0</v>
      </c>
    </row>
    <row r="138" spans="2:30" ht="19.95" customHeight="1" x14ac:dyDescent="0.3">
      <c r="B138" s="560" t="s">
        <v>243</v>
      </c>
      <c r="C138" s="566"/>
      <c r="D138" s="59" t="s">
        <v>244</v>
      </c>
      <c r="E138" s="179" t="s">
        <v>245</v>
      </c>
      <c r="F138" s="182"/>
      <c r="G138" s="182"/>
      <c r="H138" s="180" t="s">
        <v>246</v>
      </c>
      <c r="I138" s="193"/>
      <c r="J138" s="205"/>
      <c r="K138" s="377"/>
      <c r="L138" s="377"/>
      <c r="M138" s="207"/>
      <c r="O138" s="52" t="b">
        <f t="shared" si="88"/>
        <v>0</v>
      </c>
      <c r="P138" s="52" t="b">
        <f t="shared" si="88"/>
        <v>0</v>
      </c>
    </row>
    <row r="139" spans="2:30" ht="19.95" customHeight="1" x14ac:dyDescent="0.3">
      <c r="B139" s="560"/>
      <c r="C139" s="566"/>
      <c r="D139" s="237"/>
      <c r="E139" s="548"/>
      <c r="F139" s="549"/>
      <c r="G139" s="550"/>
      <c r="H139" s="551"/>
      <c r="I139" s="567"/>
      <c r="J139" s="205"/>
      <c r="K139" s="377"/>
      <c r="L139" s="377"/>
      <c r="M139" s="207"/>
      <c r="O139" s="52" t="b">
        <f t="shared" si="88"/>
        <v>0</v>
      </c>
      <c r="P139" s="52" t="b">
        <f t="shared" si="88"/>
        <v>0</v>
      </c>
    </row>
    <row r="140" spans="2:30" ht="19.95" customHeight="1" x14ac:dyDescent="0.3">
      <c r="B140" s="536" t="s">
        <v>247</v>
      </c>
      <c r="C140" s="538" t="s">
        <v>248</v>
      </c>
      <c r="D140" s="541" t="s">
        <v>249</v>
      </c>
      <c r="E140" s="542"/>
      <c r="F140" s="542"/>
      <c r="G140" s="542"/>
      <c r="H140" s="542"/>
      <c r="I140" s="543"/>
      <c r="J140" s="205"/>
      <c r="K140" s="377"/>
      <c r="L140" s="377"/>
      <c r="M140" s="207"/>
      <c r="O140" s="52" t="b">
        <f t="shared" si="88"/>
        <v>0</v>
      </c>
      <c r="P140" s="52" t="b">
        <f t="shared" si="88"/>
        <v>0</v>
      </c>
    </row>
    <row r="141" spans="2:30" ht="19.95" customHeight="1" x14ac:dyDescent="0.3">
      <c r="B141" s="537"/>
      <c r="C141" s="539"/>
      <c r="D141" s="544"/>
      <c r="E141" s="545"/>
      <c r="F141" s="545"/>
      <c r="G141" s="545"/>
      <c r="H141" s="545"/>
      <c r="I141" s="546"/>
      <c r="J141" s="205"/>
      <c r="K141" s="377"/>
      <c r="L141" s="377"/>
      <c r="M141" s="207"/>
      <c r="O141" s="52" t="b">
        <f t="shared" si="88"/>
        <v>0</v>
      </c>
      <c r="P141" s="52" t="b">
        <f t="shared" si="88"/>
        <v>0</v>
      </c>
    </row>
    <row r="142" spans="2:30" ht="19.95" customHeight="1" x14ac:dyDescent="0.3">
      <c r="B142" s="537"/>
      <c r="C142" s="539"/>
      <c r="D142" s="59" t="s">
        <v>250</v>
      </c>
      <c r="E142" s="179" t="s">
        <v>251</v>
      </c>
      <c r="F142" s="182"/>
      <c r="G142" s="182"/>
      <c r="H142" s="547" t="s">
        <v>252</v>
      </c>
      <c r="I142" s="543"/>
      <c r="J142" s="205"/>
      <c r="K142" s="377"/>
      <c r="L142" s="377"/>
      <c r="M142" s="207"/>
      <c r="O142" s="52" t="b">
        <f t="shared" si="88"/>
        <v>0</v>
      </c>
      <c r="P142" s="52" t="b">
        <f t="shared" si="88"/>
        <v>0</v>
      </c>
    </row>
    <row r="143" spans="2:30" ht="19.95" customHeight="1" x14ac:dyDescent="0.3">
      <c r="B143" s="537"/>
      <c r="C143" s="540"/>
      <c r="D143" s="60"/>
      <c r="E143" s="548"/>
      <c r="F143" s="549"/>
      <c r="G143" s="550"/>
      <c r="H143" s="551"/>
      <c r="I143" s="552"/>
      <c r="J143" s="205"/>
      <c r="K143" s="377"/>
      <c r="L143" s="377"/>
      <c r="M143" s="207"/>
      <c r="O143" s="52" t="b">
        <f t="shared" si="88"/>
        <v>0</v>
      </c>
      <c r="P143" s="52" t="b">
        <f t="shared" si="88"/>
        <v>0</v>
      </c>
    </row>
    <row r="144" spans="2:30" ht="19.95" customHeight="1" x14ac:dyDescent="0.3">
      <c r="B144" s="537"/>
      <c r="C144" s="58" t="s">
        <v>178</v>
      </c>
      <c r="D144" s="61"/>
      <c r="E144" s="192"/>
      <c r="F144" s="193"/>
      <c r="G144" s="193"/>
      <c r="H144" s="193"/>
      <c r="I144" s="193"/>
      <c r="J144" s="556" t="s">
        <v>457</v>
      </c>
      <c r="K144" s="557"/>
      <c r="L144" s="557"/>
      <c r="M144" s="558"/>
      <c r="O144" s="52" t="b">
        <f t="shared" si="88"/>
        <v>0</v>
      </c>
      <c r="P144" s="52" t="b">
        <f t="shared" si="88"/>
        <v>0</v>
      </c>
    </row>
    <row r="145" spans="2:30" ht="19.95" customHeight="1" x14ac:dyDescent="0.3">
      <c r="B145" s="469"/>
      <c r="C145" s="62" t="s">
        <v>179</v>
      </c>
      <c r="D145" s="553"/>
      <c r="E145" s="554"/>
      <c r="F145" s="63" t="s">
        <v>253</v>
      </c>
      <c r="G145" s="479"/>
      <c r="H145" s="480"/>
      <c r="I145" s="480"/>
      <c r="J145" s="559"/>
      <c r="K145" s="557"/>
      <c r="L145" s="557"/>
      <c r="M145" s="558"/>
      <c r="O145" s="52" t="b">
        <f t="shared" si="88"/>
        <v>0</v>
      </c>
      <c r="P145" s="52" t="b">
        <f t="shared" si="88"/>
        <v>0</v>
      </c>
    </row>
    <row r="146" spans="2:30" ht="19.95" customHeight="1" x14ac:dyDescent="0.3">
      <c r="B146" s="522" t="s">
        <v>371</v>
      </c>
      <c r="C146" s="523"/>
      <c r="D146" s="528" t="s">
        <v>255</v>
      </c>
      <c r="E146" s="529"/>
      <c r="F146" s="529"/>
      <c r="G146" s="529"/>
      <c r="H146" s="529"/>
      <c r="I146" s="529"/>
      <c r="J146" s="559"/>
      <c r="K146" s="557"/>
      <c r="L146" s="557"/>
      <c r="M146" s="558"/>
      <c r="O146" s="52" t="b">
        <f t="shared" si="88"/>
        <v>0</v>
      </c>
      <c r="P146" s="52" t="b">
        <f t="shared" si="88"/>
        <v>0</v>
      </c>
    </row>
    <row r="147" spans="2:30" ht="19.95" customHeight="1" x14ac:dyDescent="0.3">
      <c r="B147" s="524"/>
      <c r="C147" s="525"/>
      <c r="D147" s="530"/>
      <c r="E147" s="531"/>
      <c r="F147" s="531"/>
      <c r="G147" s="531"/>
      <c r="H147" s="531"/>
      <c r="I147" s="531"/>
      <c r="J147" s="64"/>
      <c r="K147" s="2"/>
      <c r="L147" s="2"/>
      <c r="M147" s="195"/>
      <c r="O147" s="52" t="b">
        <f t="shared" si="88"/>
        <v>0</v>
      </c>
      <c r="P147" s="52" t="b">
        <f t="shared" si="88"/>
        <v>0</v>
      </c>
    </row>
    <row r="148" spans="2:30" ht="19.95" customHeight="1" x14ac:dyDescent="0.3">
      <c r="B148" s="524"/>
      <c r="C148" s="525"/>
      <c r="D148" s="530"/>
      <c r="E148" s="531"/>
      <c r="F148" s="531"/>
      <c r="G148" s="531"/>
      <c r="H148" s="531"/>
      <c r="I148" s="531"/>
      <c r="J148" s="64"/>
      <c r="K148" s="2"/>
      <c r="L148" s="2"/>
      <c r="M148" s="195"/>
      <c r="O148" s="52" t="b">
        <f t="shared" si="88"/>
        <v>0</v>
      </c>
      <c r="P148" s="52" t="b">
        <f t="shared" si="88"/>
        <v>0</v>
      </c>
    </row>
    <row r="149" spans="2:30" ht="19.95" customHeight="1" x14ac:dyDescent="0.3">
      <c r="B149" s="524"/>
      <c r="C149" s="525"/>
      <c r="D149" s="530"/>
      <c r="E149" s="531"/>
      <c r="F149" s="531"/>
      <c r="G149" s="531"/>
      <c r="H149" s="531"/>
      <c r="I149" s="531"/>
      <c r="J149" s="64"/>
      <c r="K149" s="2"/>
      <c r="L149" s="2"/>
      <c r="M149" s="195"/>
      <c r="O149" s="52" t="b">
        <f t="shared" si="88"/>
        <v>0</v>
      </c>
      <c r="P149" s="52" t="b">
        <f t="shared" si="88"/>
        <v>0</v>
      </c>
      <c r="Q149" s="52" t="s">
        <v>256</v>
      </c>
      <c r="S149" s="52" t="s">
        <v>256</v>
      </c>
    </row>
    <row r="150" spans="2:30" ht="19.95" customHeight="1" x14ac:dyDescent="0.3">
      <c r="B150" s="524"/>
      <c r="C150" s="525"/>
      <c r="D150" s="532"/>
      <c r="E150" s="533"/>
      <c r="F150" s="533"/>
      <c r="G150" s="533"/>
      <c r="H150" s="533"/>
      <c r="I150" s="533"/>
      <c r="J150" s="64"/>
      <c r="K150" s="2"/>
      <c r="L150" s="2"/>
      <c r="M150" s="195"/>
      <c r="O150" s="52" t="b">
        <f t="shared" si="88"/>
        <v>0</v>
      </c>
      <c r="P150" s="52" t="b">
        <f t="shared" si="88"/>
        <v>0</v>
      </c>
      <c r="Q150" s="52" t="s">
        <v>362</v>
      </c>
      <c r="R150" s="52" t="s">
        <v>494</v>
      </c>
      <c r="S150" s="52" t="s">
        <v>379</v>
      </c>
    </row>
    <row r="151" spans="2:30" ht="19.95" customHeight="1" thickBot="1" x14ac:dyDescent="0.35">
      <c r="B151" s="526"/>
      <c r="C151" s="527"/>
      <c r="D151" s="199" t="s">
        <v>254</v>
      </c>
      <c r="E151" s="200"/>
      <c r="F151" s="200"/>
      <c r="G151" s="200"/>
      <c r="H151" s="534"/>
      <c r="I151" s="535"/>
      <c r="J151" s="206"/>
      <c r="K151" s="200"/>
      <c r="L151" s="200"/>
      <c r="M151" s="201"/>
      <c r="O151" s="52" t="b">
        <f t="shared" si="88"/>
        <v>0</v>
      </c>
      <c r="P151" s="52" t="b">
        <f t="shared" si="88"/>
        <v>0</v>
      </c>
      <c r="Q151" s="52" t="b">
        <f>$H151="オ"</f>
        <v>0</v>
      </c>
      <c r="R151" s="52" t="b">
        <f>$H151="エ"</f>
        <v>0</v>
      </c>
      <c r="S151" s="52" t="b">
        <f>$H151="ウ"</f>
        <v>0</v>
      </c>
    </row>
    <row r="152" spans="2:30" ht="19.95" customHeight="1" thickTop="1" x14ac:dyDescent="0.3">
      <c r="B152" s="213"/>
      <c r="C152" s="214"/>
      <c r="D152" s="303" t="s">
        <v>376</v>
      </c>
      <c r="E152" s="2"/>
      <c r="F152" s="2"/>
      <c r="G152" s="304"/>
      <c r="H152" s="483"/>
      <c r="I152" s="484"/>
      <c r="J152" s="378"/>
      <c r="K152" s="2"/>
      <c r="L152" s="481"/>
      <c r="M152" s="482"/>
      <c r="O152" s="52" t="b">
        <f t="shared" ref="O152:P152" si="89">O151</f>
        <v>0</v>
      </c>
      <c r="P152" s="52" t="b">
        <f t="shared" si="89"/>
        <v>0</v>
      </c>
      <c r="Q152" s="52" t="b">
        <f>Q151</f>
        <v>0</v>
      </c>
    </row>
    <row r="153" spans="2:30" ht="19.95" customHeight="1" x14ac:dyDescent="0.3">
      <c r="B153" s="506" t="s">
        <v>372</v>
      </c>
      <c r="C153" s="507"/>
      <c r="D153" s="215" t="s">
        <v>361</v>
      </c>
      <c r="E153" s="183"/>
      <c r="F153" s="183"/>
      <c r="G153" s="183"/>
      <c r="H153" s="183"/>
      <c r="I153" s="183"/>
      <c r="J153" s="183"/>
      <c r="K153" s="183"/>
      <c r="L153" s="183"/>
      <c r="M153" s="208"/>
      <c r="O153" s="52" t="b">
        <f t="shared" ref="O153:Q153" si="90">O152</f>
        <v>0</v>
      </c>
      <c r="P153" s="52" t="b">
        <f t="shared" si="90"/>
        <v>0</v>
      </c>
      <c r="Q153" s="52" t="b">
        <f t="shared" si="90"/>
        <v>0</v>
      </c>
    </row>
    <row r="154" spans="2:30" ht="19.95" customHeight="1" x14ac:dyDescent="0.3">
      <c r="B154" s="506"/>
      <c r="C154" s="507"/>
      <c r="D154" s="494"/>
      <c r="E154" s="495"/>
      <c r="F154" s="495"/>
      <c r="G154" s="496"/>
      <c r="H154" s="500" t="s">
        <v>375</v>
      </c>
      <c r="I154" s="502" t="s">
        <v>374</v>
      </c>
      <c r="J154" s="491" t="s">
        <v>418</v>
      </c>
      <c r="K154" s="492"/>
      <c r="L154" s="492"/>
      <c r="M154" s="493"/>
      <c r="O154" s="52" t="b">
        <f t="shared" ref="O154:Q154" si="91">O153</f>
        <v>0</v>
      </c>
      <c r="P154" s="52" t="b">
        <f t="shared" si="91"/>
        <v>0</v>
      </c>
      <c r="Q154" s="52" t="b">
        <f t="shared" si="91"/>
        <v>0</v>
      </c>
    </row>
    <row r="155" spans="2:30" ht="19.95" customHeight="1" x14ac:dyDescent="0.3">
      <c r="B155" s="506"/>
      <c r="C155" s="507"/>
      <c r="D155" s="497"/>
      <c r="E155" s="498"/>
      <c r="F155" s="498"/>
      <c r="G155" s="499"/>
      <c r="H155" s="501"/>
      <c r="I155" s="503"/>
      <c r="J155" s="210" t="s">
        <v>364</v>
      </c>
      <c r="K155" s="211" t="s">
        <v>368</v>
      </c>
      <c r="L155" s="212" t="s">
        <v>369</v>
      </c>
      <c r="M155" s="258" t="s">
        <v>370</v>
      </c>
      <c r="O155" s="52" t="b">
        <f t="shared" ref="O155:Q155" si="92">O154</f>
        <v>0</v>
      </c>
      <c r="P155" s="52" t="b">
        <f t="shared" si="92"/>
        <v>0</v>
      </c>
      <c r="Q155" s="52" t="b">
        <f t="shared" si="92"/>
        <v>0</v>
      </c>
      <c r="S155" s="52" t="s">
        <v>380</v>
      </c>
      <c r="T155" s="52" t="s">
        <v>455</v>
      </c>
      <c r="U155" s="2" t="s">
        <v>257</v>
      </c>
      <c r="V155" s="2" t="s">
        <v>386</v>
      </c>
      <c r="W155" s="230" t="s">
        <v>387</v>
      </c>
      <c r="X155" s="230" t="s">
        <v>495</v>
      </c>
      <c r="Y155" s="230" t="s">
        <v>363</v>
      </c>
      <c r="Z155" s="230" t="s">
        <v>382</v>
      </c>
      <c r="AA155" s="230" t="s">
        <v>383</v>
      </c>
      <c r="AB155" s="230" t="s">
        <v>381</v>
      </c>
      <c r="AC155" s="230" t="s">
        <v>384</v>
      </c>
      <c r="AD155" s="68"/>
    </row>
    <row r="156" spans="2:30" ht="19.95" customHeight="1" x14ac:dyDescent="0.3">
      <c r="B156" s="506"/>
      <c r="C156" s="507"/>
      <c r="D156" s="516" t="s">
        <v>258</v>
      </c>
      <c r="E156" s="517"/>
      <c r="F156" s="188"/>
      <c r="G156" s="188"/>
      <c r="H156" s="263"/>
      <c r="I156" s="216"/>
      <c r="J156" s="191" t="s">
        <v>365</v>
      </c>
      <c r="K156" s="220"/>
      <c r="L156" s="221"/>
      <c r="M156" s="259">
        <f>AB156</f>
        <v>0</v>
      </c>
      <c r="O156" s="52" t="b">
        <f t="shared" ref="O156:Q156" si="93">O155</f>
        <v>0</v>
      </c>
      <c r="P156" s="52" t="b">
        <f t="shared" si="93"/>
        <v>0</v>
      </c>
      <c r="Q156" s="52" t="b">
        <f t="shared" si="93"/>
        <v>0</v>
      </c>
      <c r="R156" s="52" t="b">
        <f>R151</f>
        <v>0</v>
      </c>
      <c r="S156" s="52" t="b">
        <f>S151</f>
        <v>0</v>
      </c>
      <c r="U156" s="2">
        <f>COUNTIF(V156:V168,TRUE)</f>
        <v>0</v>
      </c>
      <c r="V156" s="2" t="b">
        <f>AND(W156=1,SUM(W159:W165)&gt;0)</f>
        <v>0</v>
      </c>
      <c r="W156" s="233">
        <f>IF(OR(Q156=TRUE,R156=TRUE),0,IF(H156="○",1,0))</f>
        <v>0</v>
      </c>
      <c r="X156" s="233"/>
      <c r="Y156" s="231">
        <f>IF(W156&gt;0,I156,0)</f>
        <v>0</v>
      </c>
      <c r="Z156" s="231">
        <f>IF(AND($Y156&gt;0,$S156=FALSE),K156,0)</f>
        <v>0</v>
      </c>
      <c r="AA156" s="231">
        <f>IF($Y156&gt;0,L156,0)</f>
        <v>0</v>
      </c>
      <c r="AB156" s="231">
        <f>SUM(Z156:AA156)</f>
        <v>0</v>
      </c>
      <c r="AC156" s="231">
        <f>SUM(AB156:AB158)</f>
        <v>0</v>
      </c>
      <c r="AD156" s="235"/>
    </row>
    <row r="157" spans="2:30" ht="19.95" customHeight="1" x14ac:dyDescent="0.3">
      <c r="B157" s="506"/>
      <c r="C157" s="507"/>
      <c r="D157" s="518"/>
      <c r="E157" s="519"/>
      <c r="F157" s="379"/>
      <c r="G157" s="379"/>
      <c r="H157" s="460" t="s">
        <v>367</v>
      </c>
      <c r="I157" s="460" t="s">
        <v>367</v>
      </c>
      <c r="J157" s="229" t="s">
        <v>378</v>
      </c>
      <c r="K157" s="222"/>
      <c r="L157" s="223"/>
      <c r="M157" s="260">
        <f t="shared" ref="M157:M159" si="94">AB157</f>
        <v>0</v>
      </c>
      <c r="O157" s="52" t="b">
        <f t="shared" ref="O157:P157" si="95">O156</f>
        <v>0</v>
      </c>
      <c r="P157" s="52" t="b">
        <f t="shared" si="95"/>
        <v>0</v>
      </c>
      <c r="Q157" s="52" t="b">
        <f>Q156</f>
        <v>0</v>
      </c>
      <c r="R157" s="52" t="b">
        <f>R156</f>
        <v>0</v>
      </c>
      <c r="S157" s="52" t="b">
        <f>S156</f>
        <v>0</v>
      </c>
      <c r="U157" s="184" t="s">
        <v>360</v>
      </c>
      <c r="V157" s="184" t="s">
        <v>360</v>
      </c>
      <c r="W157" s="234">
        <f t="shared" ref="W157" si="96">W156</f>
        <v>0</v>
      </c>
      <c r="X157" s="234"/>
      <c r="Y157" s="232">
        <f t="shared" ref="Y157" si="97">Y156</f>
        <v>0</v>
      </c>
      <c r="Z157" s="232">
        <f>IF(AND($Y157&gt;0,$S157=FALSE),K157,0)</f>
        <v>0</v>
      </c>
      <c r="AA157" s="232">
        <f>IF($Y157&gt;0,L157,0)</f>
        <v>0</v>
      </c>
      <c r="AB157" s="232">
        <f t="shared" ref="AB157:AB158" si="98">SUM(Z157:AA157)</f>
        <v>0</v>
      </c>
      <c r="AC157" s="232">
        <f t="shared" ref="AC157" si="99">AC156</f>
        <v>0</v>
      </c>
      <c r="AD157" s="235"/>
    </row>
    <row r="158" spans="2:30" ht="19.95" customHeight="1" x14ac:dyDescent="0.3">
      <c r="B158" s="506"/>
      <c r="C158" s="507"/>
      <c r="D158" s="520"/>
      <c r="E158" s="521"/>
      <c r="F158" s="189"/>
      <c r="G158" s="189"/>
      <c r="H158" s="462"/>
      <c r="I158" s="462"/>
      <c r="J158" s="228" t="s">
        <v>377</v>
      </c>
      <c r="K158" s="224"/>
      <c r="L158" s="225"/>
      <c r="M158" s="261">
        <f t="shared" si="94"/>
        <v>0</v>
      </c>
      <c r="O158" s="52" t="b">
        <f t="shared" ref="O158:Q158" si="100">O157</f>
        <v>0</v>
      </c>
      <c r="P158" s="52" t="b">
        <f t="shared" si="100"/>
        <v>0</v>
      </c>
      <c r="Q158" s="52" t="b">
        <f t="shared" si="100"/>
        <v>0</v>
      </c>
      <c r="R158" s="52" t="b">
        <f>R157</f>
        <v>0</v>
      </c>
      <c r="S158" s="52" t="b">
        <f t="shared" ref="S158" si="101">S157</f>
        <v>0</v>
      </c>
      <c r="U158" s="184" t="s">
        <v>360</v>
      </c>
      <c r="V158" s="184" t="s">
        <v>360</v>
      </c>
      <c r="W158" s="234">
        <f t="shared" ref="W158" si="102">W157</f>
        <v>0</v>
      </c>
      <c r="X158" s="234"/>
      <c r="Y158" s="232">
        <f t="shared" ref="Y158" si="103">Y157</f>
        <v>0</v>
      </c>
      <c r="Z158" s="232">
        <f>IF(AND($Y158&gt;0,$S158=FALSE),K158,0)</f>
        <v>0</v>
      </c>
      <c r="AA158" s="232">
        <f>IF($Y158&gt;0,L158,0)</f>
        <v>0</v>
      </c>
      <c r="AB158" s="232">
        <f t="shared" si="98"/>
        <v>0</v>
      </c>
      <c r="AC158" s="232">
        <f t="shared" ref="AC158" si="104">AC157</f>
        <v>0</v>
      </c>
      <c r="AD158" s="235"/>
    </row>
    <row r="159" spans="2:30" ht="19.95" customHeight="1" x14ac:dyDescent="0.3">
      <c r="B159" s="506"/>
      <c r="C159" s="507"/>
      <c r="D159" s="454" t="s">
        <v>219</v>
      </c>
      <c r="E159" s="181" t="s">
        <v>259</v>
      </c>
      <c r="F159" s="181"/>
      <c r="G159" s="181"/>
      <c r="H159" s="197"/>
      <c r="I159" s="217"/>
      <c r="J159" s="255" t="s">
        <v>415</v>
      </c>
      <c r="K159" s="220"/>
      <c r="L159" s="221"/>
      <c r="M159" s="259">
        <f t="shared" si="94"/>
        <v>0</v>
      </c>
      <c r="N159" s="388" t="str">
        <f>IF(AND(COUNTIF(W159:W163,1)&gt;0,$X159=FALSE,SUM(Y159:Y164)&gt;0,$AC159&lt;5),$U$8,"")</f>
        <v/>
      </c>
      <c r="O159" s="52" t="b">
        <f t="shared" ref="O159:Q159" si="105">O158</f>
        <v>0</v>
      </c>
      <c r="P159" s="52" t="b">
        <f t="shared" si="105"/>
        <v>0</v>
      </c>
      <c r="Q159" s="52" t="b">
        <f t="shared" si="105"/>
        <v>0</v>
      </c>
      <c r="S159" s="52" t="b">
        <f t="shared" ref="S159" si="106">S158</f>
        <v>0</v>
      </c>
      <c r="T159" s="52" t="b">
        <f>OR(Q159=TRUE,SUM(Y159:Y163)=0,AND(X159=FALSE,COUNTIF(W159:W163,2)&gt;0,COUNTIF(W159:W163,1)=0))</f>
        <v>1</v>
      </c>
      <c r="U159" s="2">
        <f>IF(W156=1,IF(V156=TRUE,1,0),U156)</f>
        <v>0</v>
      </c>
      <c r="V159" s="2" t="b">
        <f>OR(COUNTIF(W159:W163,1),V156=TRUE)</f>
        <v>0</v>
      </c>
      <c r="W159" s="233">
        <f>IF(Q159=TRUE,0,IF(H159=$AI$3,1,IF(H159=$AI$4,2,0)))</f>
        <v>0</v>
      </c>
      <c r="X159" s="233" t="b">
        <f>AND(Y156&gt;0,SUM(Y159:Y163)&gt;0)</f>
        <v>0</v>
      </c>
      <c r="Y159" s="231">
        <f t="shared" ref="Y159:Y168" si="107">IF(W159&gt;0,I159,0)</f>
        <v>0</v>
      </c>
      <c r="Z159" s="231">
        <f>IF(OR($S159=TRUE,$T159=TRUE),0,IF(AND($K159+$L159=0,$X159=TRUE),SUM(Z156:Z158),K159))</f>
        <v>0</v>
      </c>
      <c r="AA159" s="231">
        <f>IF($T159=TRUE,0,IF(AND(IF(S159=FALSE,$K159,0)+$L159=0,$X159=TRUE),SUM(AA156:AA158),L159))</f>
        <v>0</v>
      </c>
      <c r="AB159" s="231">
        <f>SUM(Z159:AA159)</f>
        <v>0</v>
      </c>
      <c r="AC159" s="231">
        <f>AB159</f>
        <v>0</v>
      </c>
      <c r="AD159" s="235"/>
    </row>
    <row r="160" spans="2:30" ht="19.95" customHeight="1" x14ac:dyDescent="0.3">
      <c r="B160" s="506"/>
      <c r="C160" s="507"/>
      <c r="D160" s="455"/>
      <c r="E160" s="66" t="s">
        <v>260</v>
      </c>
      <c r="F160" s="66"/>
      <c r="G160" s="66"/>
      <c r="H160" s="198"/>
      <c r="I160" s="218"/>
      <c r="J160" s="460" t="s">
        <v>367</v>
      </c>
      <c r="K160" s="463" t="s">
        <v>366</v>
      </c>
      <c r="L160" s="466" t="s">
        <v>366</v>
      </c>
      <c r="M160" s="488" t="s">
        <v>366</v>
      </c>
      <c r="O160" s="52" t="b">
        <f t="shared" ref="O160:Q160" si="108">O159</f>
        <v>0</v>
      </c>
      <c r="P160" s="52" t="b">
        <f t="shared" si="108"/>
        <v>0</v>
      </c>
      <c r="Q160" s="52" t="b">
        <f t="shared" si="108"/>
        <v>0</v>
      </c>
      <c r="S160" s="52" t="b">
        <f t="shared" ref="S160" si="109">S159</f>
        <v>0</v>
      </c>
      <c r="U160" s="2">
        <f t="shared" ref="U160:V160" si="110">U159</f>
        <v>0</v>
      </c>
      <c r="V160" s="2" t="b">
        <f t="shared" si="110"/>
        <v>0</v>
      </c>
      <c r="W160" s="233">
        <f>IF(Q160=TRUE,0,IF(H160=$AI$3,1,IF(H160=$AI$4,2,0)))</f>
        <v>0</v>
      </c>
      <c r="X160" s="233"/>
      <c r="Y160" s="231">
        <f t="shared" si="107"/>
        <v>0</v>
      </c>
      <c r="Z160" s="231"/>
      <c r="AA160" s="231"/>
      <c r="AB160" s="231"/>
      <c r="AC160" s="231"/>
      <c r="AD160" s="235"/>
    </row>
    <row r="161" spans="2:30" ht="19.95" customHeight="1" x14ac:dyDescent="0.3">
      <c r="B161" s="506"/>
      <c r="C161" s="507"/>
      <c r="D161" s="455"/>
      <c r="E161" s="66" t="s">
        <v>3</v>
      </c>
      <c r="F161" s="66"/>
      <c r="G161" s="66"/>
      <c r="H161" s="198"/>
      <c r="I161" s="218"/>
      <c r="J161" s="461"/>
      <c r="K161" s="464"/>
      <c r="L161" s="467"/>
      <c r="M161" s="489"/>
      <c r="O161" s="52" t="b">
        <f t="shared" ref="O161:Q161" si="111">O160</f>
        <v>0</v>
      </c>
      <c r="P161" s="52" t="b">
        <f t="shared" si="111"/>
        <v>0</v>
      </c>
      <c r="Q161" s="52" t="b">
        <f t="shared" si="111"/>
        <v>0</v>
      </c>
      <c r="S161" s="52" t="b">
        <f t="shared" ref="S161" si="112">S160</f>
        <v>0</v>
      </c>
      <c r="U161" s="2">
        <f t="shared" ref="U161:V161" si="113">U160</f>
        <v>0</v>
      </c>
      <c r="V161" s="2" t="b">
        <f t="shared" si="113"/>
        <v>0</v>
      </c>
      <c r="W161" s="233">
        <f>IF(Q161=TRUE,0,IF(H161=$AI$3,1,IF(H161=$AI$4,2,0)))</f>
        <v>0</v>
      </c>
      <c r="X161" s="233"/>
      <c r="Y161" s="231">
        <f t="shared" si="107"/>
        <v>0</v>
      </c>
      <c r="Z161" s="231"/>
      <c r="AA161" s="231"/>
      <c r="AB161" s="231"/>
      <c r="AC161" s="231"/>
      <c r="AD161" s="235"/>
    </row>
    <row r="162" spans="2:30" ht="19.95" customHeight="1" x14ac:dyDescent="0.3">
      <c r="B162" s="506"/>
      <c r="C162" s="507"/>
      <c r="D162" s="455"/>
      <c r="E162" s="66" t="s">
        <v>4</v>
      </c>
      <c r="F162" s="66"/>
      <c r="G162" s="66"/>
      <c r="H162" s="198"/>
      <c r="I162" s="218"/>
      <c r="J162" s="461"/>
      <c r="K162" s="464"/>
      <c r="L162" s="467"/>
      <c r="M162" s="489"/>
      <c r="O162" s="52" t="b">
        <f t="shared" ref="O162:Q162" si="114">O161</f>
        <v>0</v>
      </c>
      <c r="P162" s="52" t="b">
        <f t="shared" si="114"/>
        <v>0</v>
      </c>
      <c r="Q162" s="52" t="b">
        <f t="shared" si="114"/>
        <v>0</v>
      </c>
      <c r="S162" s="52" t="b">
        <f t="shared" ref="S162" si="115">S161</f>
        <v>0</v>
      </c>
      <c r="U162" s="2">
        <f t="shared" ref="U162:V162" si="116">U161</f>
        <v>0</v>
      </c>
      <c r="V162" s="2" t="b">
        <f t="shared" si="116"/>
        <v>0</v>
      </c>
      <c r="W162" s="233">
        <f>IF(Q162=TRUE,0,IF(H162=$AI$3,1,IF(H162=$AI$4,2,0)))</f>
        <v>0</v>
      </c>
      <c r="X162" s="233"/>
      <c r="Y162" s="231">
        <f t="shared" si="107"/>
        <v>0</v>
      </c>
      <c r="Z162" s="231"/>
      <c r="AA162" s="231"/>
      <c r="AB162" s="231"/>
      <c r="AC162" s="231"/>
      <c r="AD162" s="235"/>
    </row>
    <row r="163" spans="2:30" ht="19.95" customHeight="1" x14ac:dyDescent="0.3">
      <c r="B163" s="506"/>
      <c r="C163" s="507"/>
      <c r="D163" s="455"/>
      <c r="E163" s="245" t="s">
        <v>261</v>
      </c>
      <c r="F163" s="245"/>
      <c r="G163" s="245"/>
      <c r="H163" s="246"/>
      <c r="I163" s="247"/>
      <c r="J163" s="461"/>
      <c r="K163" s="464"/>
      <c r="L163" s="467"/>
      <c r="M163" s="489"/>
      <c r="O163" s="52" t="b">
        <f t="shared" ref="O163:Q163" si="117">O162</f>
        <v>0</v>
      </c>
      <c r="P163" s="52" t="b">
        <f t="shared" si="117"/>
        <v>0</v>
      </c>
      <c r="Q163" s="52" t="b">
        <f t="shared" si="117"/>
        <v>0</v>
      </c>
      <c r="S163" s="52" t="b">
        <f t="shared" ref="S163" si="118">S162</f>
        <v>0</v>
      </c>
      <c r="U163" s="2">
        <f t="shared" ref="U163:V163" si="119">U162</f>
        <v>0</v>
      </c>
      <c r="V163" s="2" t="b">
        <f t="shared" si="119"/>
        <v>0</v>
      </c>
      <c r="W163" s="233">
        <f>IF(Q163=TRUE,0,IF(H163=$AI$3,1,IF(H163=$AI$4,2,0)))</f>
        <v>0</v>
      </c>
      <c r="X163" s="233"/>
      <c r="Y163" s="231">
        <f t="shared" si="107"/>
        <v>0</v>
      </c>
      <c r="Z163" s="231"/>
      <c r="AA163" s="231"/>
      <c r="AB163" s="231"/>
      <c r="AC163" s="231"/>
      <c r="AD163" s="235"/>
    </row>
    <row r="164" spans="2:30" ht="19.95" customHeight="1" x14ac:dyDescent="0.3">
      <c r="B164" s="506"/>
      <c r="C164" s="507"/>
      <c r="D164" s="456"/>
      <c r="E164" s="457" t="s">
        <v>414</v>
      </c>
      <c r="F164" s="458"/>
      <c r="G164" s="459"/>
      <c r="H164" s="411" t="s">
        <v>367</v>
      </c>
      <c r="I164" s="248"/>
      <c r="J164" s="462"/>
      <c r="K164" s="465"/>
      <c r="L164" s="468"/>
      <c r="M164" s="490"/>
      <c r="O164" s="52" t="b">
        <f t="shared" ref="O164:Q164" si="120">O163</f>
        <v>0</v>
      </c>
      <c r="P164" s="52" t="b">
        <f t="shared" si="120"/>
        <v>0</v>
      </c>
      <c r="Q164" s="52" t="b">
        <f t="shared" si="120"/>
        <v>0</v>
      </c>
      <c r="S164" s="52" t="b">
        <f t="shared" ref="S164" si="121">S163</f>
        <v>0</v>
      </c>
      <c r="W164" s="233">
        <f>IF(COUNTIF(W159:W163,"&lt;&gt;0")&gt;1,1,0)</f>
        <v>0</v>
      </c>
      <c r="X164" s="233"/>
      <c r="Y164" s="231">
        <f t="shared" si="107"/>
        <v>0</v>
      </c>
      <c r="Z164" s="231"/>
      <c r="AA164" s="231"/>
      <c r="AB164" s="231"/>
      <c r="AC164" s="231"/>
      <c r="AD164" s="235"/>
    </row>
    <row r="165" spans="2:30" ht="19.95" customHeight="1" x14ac:dyDescent="0.3">
      <c r="B165" s="506"/>
      <c r="C165" s="507"/>
      <c r="D165" s="504" t="s">
        <v>220</v>
      </c>
      <c r="E165" s="505"/>
      <c r="F165" s="65"/>
      <c r="G165" s="65"/>
      <c r="H165" s="196"/>
      <c r="I165" s="219"/>
      <c r="J165" s="190" t="s">
        <v>415</v>
      </c>
      <c r="K165" s="227"/>
      <c r="L165" s="226"/>
      <c r="M165" s="262">
        <f>AB165</f>
        <v>0</v>
      </c>
      <c r="N165" s="388" t="str">
        <f>IF(AND($W165=1,$X165=FALSE,$Y165&gt;0,$AC165&lt;5),$U$8,"")</f>
        <v/>
      </c>
      <c r="O165" s="52" t="b">
        <f t="shared" ref="O165:Q165" si="122">O164</f>
        <v>0</v>
      </c>
      <c r="P165" s="52" t="b">
        <f t="shared" si="122"/>
        <v>0</v>
      </c>
      <c r="Q165" s="52" t="b">
        <f t="shared" si="122"/>
        <v>0</v>
      </c>
      <c r="S165" s="52" t="b">
        <f t="shared" ref="S165" si="123">S164</f>
        <v>0</v>
      </c>
      <c r="T165" s="52" t="b">
        <f>OR(Q165=TRUE,Y165=0,AND(X165=FALSE,W165=2))</f>
        <v>1</v>
      </c>
      <c r="U165" s="2">
        <f>U163</f>
        <v>0</v>
      </c>
      <c r="V165" s="209" t="b">
        <f>OR(W165=1,V156=TRUE)</f>
        <v>0</v>
      </c>
      <c r="W165" s="233">
        <f>IF(Q165=TRUE,0,IF(H165=$AI$3,1,IF(H165=$AI$4,2,0)))</f>
        <v>0</v>
      </c>
      <c r="X165" s="233" t="b">
        <f>AND(Y156&gt;0,Y165&gt;0)</f>
        <v>0</v>
      </c>
      <c r="Y165" s="231">
        <f t="shared" si="107"/>
        <v>0</v>
      </c>
      <c r="Z165" s="231">
        <f>IF(OR($S165=TRUE,$T165=TRUE),0,IF(AND($K165+$L165=0,$X165=TRUE),SUM(Z156:Z158),K165))</f>
        <v>0</v>
      </c>
      <c r="AA165" s="231">
        <f>IF($T165=TRUE,0,IF(AND(IF(S165=FALSE,$K165,0)+$L165=0,$X165=TRUE),SUM(AA156:AA158),L165))</f>
        <v>0</v>
      </c>
      <c r="AB165" s="231">
        <f>SUM(Z165:AA165)</f>
        <v>0</v>
      </c>
      <c r="AC165" s="231">
        <f>AB165</f>
        <v>0</v>
      </c>
      <c r="AD165" s="235"/>
    </row>
    <row r="166" spans="2:30" ht="19.95" customHeight="1" x14ac:dyDescent="0.3">
      <c r="B166" s="506"/>
      <c r="C166" s="507"/>
      <c r="D166" s="504" t="s">
        <v>435</v>
      </c>
      <c r="E166" s="505"/>
      <c r="F166" s="65"/>
      <c r="G166" s="65"/>
      <c r="H166" s="196"/>
      <c r="I166" s="219"/>
      <c r="J166" s="190" t="s">
        <v>415</v>
      </c>
      <c r="K166" s="227"/>
      <c r="L166" s="226"/>
      <c r="M166" s="262">
        <f t="shared" ref="M166:M168" si="124">AB166</f>
        <v>0</v>
      </c>
      <c r="O166" s="52" t="b">
        <f t="shared" ref="O166:Q166" si="125">O165</f>
        <v>0</v>
      </c>
      <c r="P166" s="52" t="b">
        <f t="shared" si="125"/>
        <v>0</v>
      </c>
      <c r="Q166" s="52" t="b">
        <f t="shared" si="125"/>
        <v>0</v>
      </c>
      <c r="S166" s="52" t="b">
        <f t="shared" ref="S166" si="126">S165</f>
        <v>0</v>
      </c>
      <c r="U166" s="2">
        <f>IF(OR(W156=1,U156&gt;0),1,0)</f>
        <v>0</v>
      </c>
      <c r="V166" s="2" t="b">
        <f>OR(V156=TRUE,V159=TRUE,V165=TRUE)</f>
        <v>0</v>
      </c>
      <c r="W166" s="233">
        <f>IF(Q156=TRUE,0,IF(H166="○",1,0))</f>
        <v>0</v>
      </c>
      <c r="X166" s="233" t="b">
        <f>AND(Y166&gt;0,SUM(Y156:Y165)&gt;0)</f>
        <v>0</v>
      </c>
      <c r="Y166" s="231">
        <f t="shared" si="107"/>
        <v>0</v>
      </c>
      <c r="Z166" s="231">
        <f>IF(AND($Y166&gt;0,$S166=FALSE),IF(K166+L166&gt;0,K166,IF(AC156&gt;0,SUM(Z156:Z158),IF(AC159&gt;0,Z159,IF(AC165&gt;0,Z165,0)))),0)</f>
        <v>0</v>
      </c>
      <c r="AA166" s="231">
        <f>IF($Y166&gt;0,IF(IF(S166=FALSE,K166,0)+L166&gt;0,L166,IF(AC156&gt;0,SUM(AA156:AA158),IF(AC159&gt;0,AA159,IF(AC165&gt;0,AA165,0)))),0)</f>
        <v>0</v>
      </c>
      <c r="AB166" s="231">
        <f t="shared" ref="AB166:AB168" si="127">SUM(Z166:AA166)</f>
        <v>0</v>
      </c>
      <c r="AC166" s="231">
        <f t="shared" ref="AC166:AC167" si="128">AB166</f>
        <v>0</v>
      </c>
      <c r="AD166" s="235"/>
    </row>
    <row r="167" spans="2:30" ht="19.95" customHeight="1" x14ac:dyDescent="0.3">
      <c r="B167" s="506"/>
      <c r="C167" s="507"/>
      <c r="D167" s="504" t="s">
        <v>262</v>
      </c>
      <c r="E167" s="505"/>
      <c r="F167" s="65"/>
      <c r="G167" s="65"/>
      <c r="H167" s="196"/>
      <c r="I167" s="219"/>
      <c r="J167" s="256" t="s">
        <v>416</v>
      </c>
      <c r="K167" s="227"/>
      <c r="L167" s="226"/>
      <c r="M167" s="262">
        <f t="shared" si="124"/>
        <v>0</v>
      </c>
      <c r="O167" s="52" t="b">
        <f t="shared" ref="O167:Q167" si="129">O166</f>
        <v>0</v>
      </c>
      <c r="P167" s="52" t="b">
        <f t="shared" si="129"/>
        <v>0</v>
      </c>
      <c r="Q167" s="52" t="b">
        <f t="shared" si="129"/>
        <v>0</v>
      </c>
      <c r="R167" s="52" t="b">
        <f>R158</f>
        <v>0</v>
      </c>
      <c r="S167" s="52" t="b">
        <f t="shared" ref="S167" si="130">S166</f>
        <v>0</v>
      </c>
      <c r="T167" s="52" t="b">
        <f>IF(AND(H167="",H168&lt;&gt;""),TRUE)</f>
        <v>0</v>
      </c>
      <c r="U167" s="2">
        <f>IF(V168=TRUE,-1,IF(OR(W156=1,W166=1),1,U166))</f>
        <v>0</v>
      </c>
      <c r="V167" s="2" t="b">
        <f>IF(W167=1,TRUE)</f>
        <v>0</v>
      </c>
      <c r="W167" s="233">
        <f>IF(OR(Q157=TRUE,T167=TRUE,R167=TRUE),0,IF(H167="○",1,0))</f>
        <v>0</v>
      </c>
      <c r="X167" s="233"/>
      <c r="Y167" s="231">
        <f t="shared" si="107"/>
        <v>0</v>
      </c>
      <c r="Z167" s="231">
        <f>IF(AND($Y167&gt;0,$S167=FALSE),K167,0)</f>
        <v>0</v>
      </c>
      <c r="AA167" s="231">
        <f>IF($Y167&gt;0,L167,0)</f>
        <v>0</v>
      </c>
      <c r="AB167" s="231">
        <f t="shared" si="127"/>
        <v>0</v>
      </c>
      <c r="AC167" s="231">
        <f t="shared" si="128"/>
        <v>0</v>
      </c>
      <c r="AD167" s="235" t="s">
        <v>385</v>
      </c>
    </row>
    <row r="168" spans="2:30" ht="19.95" customHeight="1" x14ac:dyDescent="0.3">
      <c r="B168" s="506"/>
      <c r="C168" s="507"/>
      <c r="D168" s="510" t="s">
        <v>263</v>
      </c>
      <c r="E168" s="511"/>
      <c r="F168" s="511"/>
      <c r="G168" s="512"/>
      <c r="H168" s="263"/>
      <c r="I168" s="264"/>
      <c r="J168" s="255" t="s">
        <v>416</v>
      </c>
      <c r="K168" s="227"/>
      <c r="L168" s="226"/>
      <c r="M168" s="262">
        <f t="shared" si="124"/>
        <v>0</v>
      </c>
      <c r="O168" s="52" t="b">
        <f t="shared" ref="O168:Q168" si="131">O167</f>
        <v>0</v>
      </c>
      <c r="P168" s="52" t="b">
        <f t="shared" si="131"/>
        <v>0</v>
      </c>
      <c r="Q168" s="52" t="b">
        <f t="shared" si="131"/>
        <v>0</v>
      </c>
      <c r="R168" s="52" t="b">
        <f>R167</f>
        <v>0</v>
      </c>
      <c r="S168" s="52" t="b">
        <f t="shared" ref="S168" si="132">S167</f>
        <v>0</v>
      </c>
      <c r="T168" s="52" t="b">
        <f>IF(AND(H167&lt;&gt;"",H168=""),TRUE)</f>
        <v>0</v>
      </c>
      <c r="U168" s="2">
        <f>IF(V167=TRUE,-1,IF(OR(W156=1,W166=1),1,U166))</f>
        <v>0</v>
      </c>
      <c r="V168" s="2" t="b">
        <f>IF(W168=1,TRUE)</f>
        <v>0</v>
      </c>
      <c r="W168" s="233">
        <f>IF(OR(Q158=TRUE,T168=TRUE,R168=TRUE),0,IF(H168="○",1,0))</f>
        <v>0</v>
      </c>
      <c r="X168" s="233"/>
      <c r="Y168" s="231">
        <f t="shared" si="107"/>
        <v>0</v>
      </c>
      <c r="Z168" s="231">
        <f>IF(AND($Y168&gt;0,$S168=FALSE),K168,0)</f>
        <v>0</v>
      </c>
      <c r="AA168" s="231">
        <f>IF($Y168&gt;0,L168,0)</f>
        <v>0</v>
      </c>
      <c r="AB168" s="231">
        <f t="shared" si="127"/>
        <v>0</v>
      </c>
      <c r="AC168" s="231">
        <f>AB168</f>
        <v>0</v>
      </c>
      <c r="AD168" s="231">
        <f>IF($Y168&gt;0,K169,0)</f>
        <v>0</v>
      </c>
    </row>
    <row r="169" spans="2:30" ht="19.95" customHeight="1" thickBot="1" x14ac:dyDescent="0.35">
      <c r="B169" s="508"/>
      <c r="C169" s="509"/>
      <c r="D169" s="513"/>
      <c r="E169" s="514"/>
      <c r="F169" s="514"/>
      <c r="G169" s="515"/>
      <c r="H169" s="389" t="s">
        <v>367</v>
      </c>
      <c r="I169" s="389" t="s">
        <v>367</v>
      </c>
      <c r="J169" s="257" t="s">
        <v>417</v>
      </c>
      <c r="K169" s="376"/>
      <c r="L169" s="390" t="s">
        <v>366</v>
      </c>
      <c r="M169" s="391" t="s">
        <v>366</v>
      </c>
      <c r="O169" s="52" t="b">
        <f t="shared" ref="O169:Q169" si="133">O168</f>
        <v>0</v>
      </c>
      <c r="P169" s="52" t="b">
        <f t="shared" si="133"/>
        <v>0</v>
      </c>
      <c r="Q169" s="52" t="b">
        <f t="shared" si="133"/>
        <v>0</v>
      </c>
      <c r="R169" s="52" t="b">
        <f>R168</f>
        <v>0</v>
      </c>
      <c r="Y169" s="231">
        <f>Y168</f>
        <v>0</v>
      </c>
      <c r="Z169" s="235"/>
      <c r="AA169" s="235"/>
      <c r="AB169" s="235"/>
      <c r="AC169" s="235"/>
      <c r="AD169" s="235"/>
    </row>
    <row r="170" spans="2:30" ht="19.95" customHeight="1" thickBot="1" x14ac:dyDescent="0.35">
      <c r="B170" s="203" t="s">
        <v>391</v>
      </c>
      <c r="C170" s="53"/>
      <c r="D170" s="53"/>
      <c r="E170" s="53"/>
      <c r="F170" s="53"/>
      <c r="G170" s="53"/>
      <c r="H170" s="54"/>
      <c r="I170" s="185"/>
      <c r="J170" s="186"/>
      <c r="K170" s="186"/>
      <c r="L170" s="186"/>
      <c r="M170" s="187"/>
      <c r="O170" s="52" t="s">
        <v>456</v>
      </c>
    </row>
    <row r="171" spans="2:30" ht="19.95" customHeight="1" x14ac:dyDescent="0.3">
      <c r="B171" s="469" t="s">
        <v>239</v>
      </c>
      <c r="C171" s="202" t="s">
        <v>175</v>
      </c>
      <c r="D171" s="236"/>
      <c r="E171" s="471"/>
      <c r="F171" s="472"/>
      <c r="G171" s="472"/>
      <c r="H171" s="472"/>
      <c r="I171" s="377"/>
      <c r="J171" s="204"/>
      <c r="K171" s="377"/>
      <c r="L171" s="377"/>
      <c r="M171" s="207"/>
      <c r="O171" s="52" t="b">
        <f>AND(D132&lt;&gt;"",D137&lt;&gt;"",H151&lt;&gt;"")</f>
        <v>0</v>
      </c>
      <c r="P171" s="52" t="b">
        <f>AND(O171=TRUE,D171&lt;&gt;"")</f>
        <v>0</v>
      </c>
    </row>
    <row r="172" spans="2:30" ht="19.95" customHeight="1" x14ac:dyDescent="0.3">
      <c r="B172" s="470"/>
      <c r="C172" s="55" t="s">
        <v>176</v>
      </c>
      <c r="D172" s="568"/>
      <c r="E172" s="569"/>
      <c r="F172" s="569"/>
      <c r="G172" s="569"/>
      <c r="H172" s="569"/>
      <c r="I172" s="569"/>
      <c r="J172" s="205"/>
      <c r="K172" s="377"/>
      <c r="L172" s="377"/>
      <c r="M172" s="207"/>
      <c r="O172" s="52" t="b">
        <f>O171</f>
        <v>0</v>
      </c>
      <c r="P172" s="52" t="b">
        <f>P171</f>
        <v>0</v>
      </c>
    </row>
    <row r="173" spans="2:30" ht="19.95" customHeight="1" x14ac:dyDescent="0.3">
      <c r="B173" s="470"/>
      <c r="C173" s="55" t="s">
        <v>240</v>
      </c>
      <c r="D173" s="570"/>
      <c r="E173" s="571"/>
      <c r="F173" s="571"/>
      <c r="G173" s="571"/>
      <c r="H173" s="571"/>
      <c r="I173" s="571"/>
      <c r="J173" s="205"/>
      <c r="K173" s="377"/>
      <c r="L173" s="377"/>
      <c r="M173" s="207"/>
      <c r="O173" s="52" t="b">
        <f t="shared" ref="O173:P190" si="134">O172</f>
        <v>0</v>
      </c>
      <c r="P173" s="52" t="b">
        <f t="shared" si="134"/>
        <v>0</v>
      </c>
    </row>
    <row r="174" spans="2:30" ht="19.95" customHeight="1" x14ac:dyDescent="0.3">
      <c r="B174" s="470"/>
      <c r="C174" s="56" t="s">
        <v>177</v>
      </c>
      <c r="D174" s="572"/>
      <c r="E174" s="573"/>
      <c r="F174" s="573"/>
      <c r="G174" s="573"/>
      <c r="H174" s="573"/>
      <c r="I174" s="573"/>
      <c r="J174" s="205"/>
      <c r="K174" s="377"/>
      <c r="L174" s="377"/>
      <c r="M174" s="207"/>
      <c r="O174" s="52" t="b">
        <f t="shared" si="134"/>
        <v>0</v>
      </c>
      <c r="P174" s="52" t="b">
        <f t="shared" si="134"/>
        <v>0</v>
      </c>
      <c r="Q174" s="52" t="s">
        <v>488</v>
      </c>
    </row>
    <row r="175" spans="2:30" ht="19.95" customHeight="1" x14ac:dyDescent="0.3">
      <c r="B175" s="560" t="s">
        <v>459</v>
      </c>
      <c r="C175" s="57" t="s">
        <v>241</v>
      </c>
      <c r="D175" s="562"/>
      <c r="E175" s="563"/>
      <c r="F175" s="563"/>
      <c r="G175" s="563"/>
      <c r="H175" s="563"/>
      <c r="I175" s="563"/>
      <c r="J175" s="316" t="str">
        <f>IF(Q175=TRUE,$U$7,"")</f>
        <v/>
      </c>
      <c r="K175" s="377"/>
      <c r="L175" s="377"/>
      <c r="M175" s="207"/>
      <c r="O175" s="52" t="b">
        <f t="shared" si="134"/>
        <v>0</v>
      </c>
      <c r="P175" s="52" t="b">
        <f t="shared" si="134"/>
        <v>0</v>
      </c>
      <c r="Q175" s="52" t="b">
        <f>中間シート!M$24&gt;0</f>
        <v>0</v>
      </c>
    </row>
    <row r="176" spans="2:30" ht="19.95" customHeight="1" x14ac:dyDescent="0.3">
      <c r="B176" s="561"/>
      <c r="C176" s="194" t="s">
        <v>242</v>
      </c>
      <c r="D176" s="564"/>
      <c r="E176" s="565"/>
      <c r="F176" s="565"/>
      <c r="G176" s="565"/>
      <c r="H176" s="565"/>
      <c r="I176" s="565"/>
      <c r="J176" s="205"/>
      <c r="K176" s="377"/>
      <c r="L176" s="377"/>
      <c r="M176" s="207"/>
      <c r="O176" s="52" t="b">
        <f t="shared" si="134"/>
        <v>0</v>
      </c>
      <c r="P176" s="52" t="b">
        <f t="shared" si="134"/>
        <v>0</v>
      </c>
    </row>
    <row r="177" spans="2:19" ht="19.95" customHeight="1" x14ac:dyDescent="0.3">
      <c r="B177" s="560" t="s">
        <v>243</v>
      </c>
      <c r="C177" s="566"/>
      <c r="D177" s="59" t="s">
        <v>244</v>
      </c>
      <c r="E177" s="179" t="s">
        <v>245</v>
      </c>
      <c r="F177" s="182"/>
      <c r="G177" s="182"/>
      <c r="H177" s="180" t="s">
        <v>246</v>
      </c>
      <c r="I177" s="193"/>
      <c r="J177" s="205"/>
      <c r="K177" s="377"/>
      <c r="L177" s="377"/>
      <c r="M177" s="207"/>
      <c r="O177" s="52" t="b">
        <f t="shared" si="134"/>
        <v>0</v>
      </c>
      <c r="P177" s="52" t="b">
        <f t="shared" si="134"/>
        <v>0</v>
      </c>
    </row>
    <row r="178" spans="2:19" ht="19.95" customHeight="1" x14ac:dyDescent="0.3">
      <c r="B178" s="560"/>
      <c r="C178" s="566"/>
      <c r="D178" s="237"/>
      <c r="E178" s="548"/>
      <c r="F178" s="549"/>
      <c r="G178" s="550"/>
      <c r="H178" s="551"/>
      <c r="I178" s="567"/>
      <c r="J178" s="205"/>
      <c r="K178" s="377"/>
      <c r="L178" s="377"/>
      <c r="M178" s="207"/>
      <c r="O178" s="52" t="b">
        <f t="shared" si="134"/>
        <v>0</v>
      </c>
      <c r="P178" s="52" t="b">
        <f t="shared" si="134"/>
        <v>0</v>
      </c>
    </row>
    <row r="179" spans="2:19" ht="19.95" customHeight="1" x14ac:dyDescent="0.3">
      <c r="B179" s="536" t="s">
        <v>247</v>
      </c>
      <c r="C179" s="538" t="s">
        <v>248</v>
      </c>
      <c r="D179" s="541" t="s">
        <v>249</v>
      </c>
      <c r="E179" s="542"/>
      <c r="F179" s="542"/>
      <c r="G179" s="542"/>
      <c r="H179" s="542"/>
      <c r="I179" s="543"/>
      <c r="J179" s="205"/>
      <c r="K179" s="377"/>
      <c r="L179" s="377"/>
      <c r="M179" s="207"/>
      <c r="O179" s="52" t="b">
        <f t="shared" si="134"/>
        <v>0</v>
      </c>
      <c r="P179" s="52" t="b">
        <f t="shared" si="134"/>
        <v>0</v>
      </c>
    </row>
    <row r="180" spans="2:19" ht="19.95" customHeight="1" x14ac:dyDescent="0.3">
      <c r="B180" s="537"/>
      <c r="C180" s="539"/>
      <c r="D180" s="544"/>
      <c r="E180" s="545"/>
      <c r="F180" s="545"/>
      <c r="G180" s="545"/>
      <c r="H180" s="545"/>
      <c r="I180" s="546"/>
      <c r="J180" s="205"/>
      <c r="K180" s="377"/>
      <c r="L180" s="377"/>
      <c r="M180" s="207"/>
      <c r="O180" s="52" t="b">
        <f t="shared" si="134"/>
        <v>0</v>
      </c>
      <c r="P180" s="52" t="b">
        <f t="shared" si="134"/>
        <v>0</v>
      </c>
    </row>
    <row r="181" spans="2:19" ht="19.95" customHeight="1" x14ac:dyDescent="0.3">
      <c r="B181" s="537"/>
      <c r="C181" s="539"/>
      <c r="D181" s="59" t="s">
        <v>250</v>
      </c>
      <c r="E181" s="179" t="s">
        <v>251</v>
      </c>
      <c r="F181" s="182"/>
      <c r="G181" s="182"/>
      <c r="H181" s="547" t="s">
        <v>252</v>
      </c>
      <c r="I181" s="543"/>
      <c r="J181" s="205"/>
      <c r="K181" s="377"/>
      <c r="L181" s="377"/>
      <c r="M181" s="207"/>
      <c r="O181" s="52" t="b">
        <f t="shared" si="134"/>
        <v>0</v>
      </c>
      <c r="P181" s="52" t="b">
        <f t="shared" si="134"/>
        <v>0</v>
      </c>
    </row>
    <row r="182" spans="2:19" ht="19.95" customHeight="1" x14ac:dyDescent="0.3">
      <c r="B182" s="537"/>
      <c r="C182" s="540"/>
      <c r="D182" s="60"/>
      <c r="E182" s="548"/>
      <c r="F182" s="549"/>
      <c r="G182" s="550"/>
      <c r="H182" s="551"/>
      <c r="I182" s="552"/>
      <c r="J182" s="205"/>
      <c r="K182" s="377"/>
      <c r="L182" s="377"/>
      <c r="M182" s="207"/>
      <c r="O182" s="52" t="b">
        <f t="shared" si="134"/>
        <v>0</v>
      </c>
      <c r="P182" s="52" t="b">
        <f t="shared" si="134"/>
        <v>0</v>
      </c>
    </row>
    <row r="183" spans="2:19" ht="19.95" customHeight="1" x14ac:dyDescent="0.3">
      <c r="B183" s="537"/>
      <c r="C183" s="58" t="s">
        <v>178</v>
      </c>
      <c r="D183" s="61"/>
      <c r="E183" s="192"/>
      <c r="F183" s="193"/>
      <c r="G183" s="193"/>
      <c r="H183" s="193"/>
      <c r="I183" s="193"/>
      <c r="J183" s="556" t="s">
        <v>457</v>
      </c>
      <c r="K183" s="557"/>
      <c r="L183" s="557"/>
      <c r="M183" s="558"/>
      <c r="O183" s="52" t="b">
        <f t="shared" si="134"/>
        <v>0</v>
      </c>
      <c r="P183" s="52" t="b">
        <f t="shared" si="134"/>
        <v>0</v>
      </c>
    </row>
    <row r="184" spans="2:19" ht="19.95" customHeight="1" x14ac:dyDescent="0.3">
      <c r="B184" s="469"/>
      <c r="C184" s="62" t="s">
        <v>179</v>
      </c>
      <c r="D184" s="553"/>
      <c r="E184" s="554"/>
      <c r="F184" s="63" t="s">
        <v>253</v>
      </c>
      <c r="G184" s="479"/>
      <c r="H184" s="480"/>
      <c r="I184" s="480"/>
      <c r="J184" s="559"/>
      <c r="K184" s="557"/>
      <c r="L184" s="557"/>
      <c r="M184" s="558"/>
      <c r="O184" s="52" t="b">
        <f t="shared" si="134"/>
        <v>0</v>
      </c>
      <c r="P184" s="52" t="b">
        <f t="shared" si="134"/>
        <v>0</v>
      </c>
    </row>
    <row r="185" spans="2:19" ht="19.95" customHeight="1" x14ac:dyDescent="0.3">
      <c r="B185" s="522" t="s">
        <v>371</v>
      </c>
      <c r="C185" s="523"/>
      <c r="D185" s="528" t="s">
        <v>255</v>
      </c>
      <c r="E185" s="529"/>
      <c r="F185" s="529"/>
      <c r="G185" s="529"/>
      <c r="H185" s="529"/>
      <c r="I185" s="529"/>
      <c r="J185" s="559"/>
      <c r="K185" s="557"/>
      <c r="L185" s="557"/>
      <c r="M185" s="558"/>
      <c r="O185" s="52" t="b">
        <f t="shared" si="134"/>
        <v>0</v>
      </c>
      <c r="P185" s="52" t="b">
        <f t="shared" si="134"/>
        <v>0</v>
      </c>
    </row>
    <row r="186" spans="2:19" ht="19.95" customHeight="1" x14ac:dyDescent="0.3">
      <c r="B186" s="524"/>
      <c r="C186" s="525"/>
      <c r="D186" s="530"/>
      <c r="E186" s="531"/>
      <c r="F186" s="531"/>
      <c r="G186" s="531"/>
      <c r="H186" s="531"/>
      <c r="I186" s="531"/>
      <c r="J186" s="64"/>
      <c r="K186" s="2"/>
      <c r="L186" s="2"/>
      <c r="M186" s="195"/>
      <c r="O186" s="52" t="b">
        <f t="shared" si="134"/>
        <v>0</v>
      </c>
      <c r="P186" s="52" t="b">
        <f t="shared" si="134"/>
        <v>0</v>
      </c>
    </row>
    <row r="187" spans="2:19" ht="19.95" customHeight="1" x14ac:dyDescent="0.3">
      <c r="B187" s="524"/>
      <c r="C187" s="525"/>
      <c r="D187" s="530"/>
      <c r="E187" s="531"/>
      <c r="F187" s="531"/>
      <c r="G187" s="531"/>
      <c r="H187" s="531"/>
      <c r="I187" s="531"/>
      <c r="J187" s="64"/>
      <c r="K187" s="2"/>
      <c r="L187" s="2"/>
      <c r="M187" s="195"/>
      <c r="O187" s="52" t="b">
        <f t="shared" si="134"/>
        <v>0</v>
      </c>
      <c r="P187" s="52" t="b">
        <f t="shared" si="134"/>
        <v>0</v>
      </c>
    </row>
    <row r="188" spans="2:19" ht="19.95" customHeight="1" x14ac:dyDescent="0.3">
      <c r="B188" s="524"/>
      <c r="C188" s="525"/>
      <c r="D188" s="530"/>
      <c r="E188" s="531"/>
      <c r="F188" s="531"/>
      <c r="G188" s="531"/>
      <c r="H188" s="531"/>
      <c r="I188" s="531"/>
      <c r="J188" s="64"/>
      <c r="K188" s="2"/>
      <c r="L188" s="2"/>
      <c r="M188" s="195"/>
      <c r="O188" s="52" t="b">
        <f t="shared" si="134"/>
        <v>0</v>
      </c>
      <c r="P188" s="52" t="b">
        <f t="shared" si="134"/>
        <v>0</v>
      </c>
      <c r="Q188" s="52" t="s">
        <v>256</v>
      </c>
      <c r="S188" s="52" t="s">
        <v>256</v>
      </c>
    </row>
    <row r="189" spans="2:19" ht="19.95" customHeight="1" x14ac:dyDescent="0.3">
      <c r="B189" s="524"/>
      <c r="C189" s="525"/>
      <c r="D189" s="532"/>
      <c r="E189" s="533"/>
      <c r="F189" s="533"/>
      <c r="G189" s="533"/>
      <c r="H189" s="533"/>
      <c r="I189" s="533"/>
      <c r="J189" s="64"/>
      <c r="K189" s="2"/>
      <c r="L189" s="2"/>
      <c r="M189" s="195"/>
      <c r="O189" s="52" t="b">
        <f t="shared" si="134"/>
        <v>0</v>
      </c>
      <c r="P189" s="52" t="b">
        <f t="shared" si="134"/>
        <v>0</v>
      </c>
      <c r="Q189" s="52" t="s">
        <v>362</v>
      </c>
      <c r="R189" s="52" t="s">
        <v>494</v>
      </c>
      <c r="S189" s="52" t="s">
        <v>379</v>
      </c>
    </row>
    <row r="190" spans="2:19" ht="19.95" customHeight="1" thickBot="1" x14ac:dyDescent="0.35">
      <c r="B190" s="526"/>
      <c r="C190" s="527"/>
      <c r="D190" s="199" t="s">
        <v>254</v>
      </c>
      <c r="E190" s="200"/>
      <c r="F190" s="200"/>
      <c r="G190" s="200"/>
      <c r="H190" s="534"/>
      <c r="I190" s="535"/>
      <c r="J190" s="206"/>
      <c r="K190" s="200"/>
      <c r="L190" s="200"/>
      <c r="M190" s="201"/>
      <c r="O190" s="52" t="b">
        <f t="shared" si="134"/>
        <v>0</v>
      </c>
      <c r="P190" s="52" t="b">
        <f t="shared" si="134"/>
        <v>0</v>
      </c>
      <c r="Q190" s="52" t="b">
        <f>$H190="オ"</f>
        <v>0</v>
      </c>
      <c r="R190" s="52" t="b">
        <f>$H190="エ"</f>
        <v>0</v>
      </c>
      <c r="S190" s="52" t="b">
        <f>$H190="ウ"</f>
        <v>0</v>
      </c>
    </row>
    <row r="191" spans="2:19" ht="19.95" customHeight="1" thickTop="1" x14ac:dyDescent="0.3">
      <c r="B191" s="213"/>
      <c r="C191" s="214"/>
      <c r="D191" s="303" t="s">
        <v>376</v>
      </c>
      <c r="E191" s="2"/>
      <c r="F191" s="2"/>
      <c r="G191" s="304"/>
      <c r="H191" s="483"/>
      <c r="I191" s="484"/>
      <c r="J191" s="378"/>
      <c r="K191" s="2"/>
      <c r="L191" s="481"/>
      <c r="M191" s="482"/>
      <c r="O191" s="52" t="b">
        <f t="shared" ref="O191:P191" si="135">O190</f>
        <v>0</v>
      </c>
      <c r="P191" s="52" t="b">
        <f t="shared" si="135"/>
        <v>0</v>
      </c>
      <c r="Q191" s="52" t="b">
        <f>Q190</f>
        <v>0</v>
      </c>
    </row>
    <row r="192" spans="2:19" ht="19.95" customHeight="1" x14ac:dyDescent="0.3">
      <c r="B192" s="506" t="s">
        <v>372</v>
      </c>
      <c r="C192" s="507"/>
      <c r="D192" s="215" t="s">
        <v>361</v>
      </c>
      <c r="E192" s="183"/>
      <c r="F192" s="183"/>
      <c r="G192" s="183"/>
      <c r="H192" s="183"/>
      <c r="I192" s="183"/>
      <c r="J192" s="183"/>
      <c r="K192" s="183"/>
      <c r="L192" s="183"/>
      <c r="M192" s="208"/>
      <c r="O192" s="52" t="b">
        <f t="shared" ref="O192:Q192" si="136">O191</f>
        <v>0</v>
      </c>
      <c r="P192" s="52" t="b">
        <f t="shared" si="136"/>
        <v>0</v>
      </c>
      <c r="Q192" s="52" t="b">
        <f t="shared" si="136"/>
        <v>0</v>
      </c>
    </row>
    <row r="193" spans="2:30" ht="19.95" customHeight="1" x14ac:dyDescent="0.3">
      <c r="B193" s="506"/>
      <c r="C193" s="507"/>
      <c r="D193" s="494"/>
      <c r="E193" s="495"/>
      <c r="F193" s="495"/>
      <c r="G193" s="496"/>
      <c r="H193" s="500" t="s">
        <v>375</v>
      </c>
      <c r="I193" s="502" t="s">
        <v>374</v>
      </c>
      <c r="J193" s="491" t="s">
        <v>418</v>
      </c>
      <c r="K193" s="492"/>
      <c r="L193" s="492"/>
      <c r="M193" s="493"/>
      <c r="O193" s="52" t="b">
        <f t="shared" ref="O193:Q193" si="137">O192</f>
        <v>0</v>
      </c>
      <c r="P193" s="52" t="b">
        <f t="shared" si="137"/>
        <v>0</v>
      </c>
      <c r="Q193" s="52" t="b">
        <f t="shared" si="137"/>
        <v>0</v>
      </c>
    </row>
    <row r="194" spans="2:30" ht="19.95" customHeight="1" x14ac:dyDescent="0.3">
      <c r="B194" s="506"/>
      <c r="C194" s="507"/>
      <c r="D194" s="497"/>
      <c r="E194" s="498"/>
      <c r="F194" s="498"/>
      <c r="G194" s="499"/>
      <c r="H194" s="501"/>
      <c r="I194" s="503"/>
      <c r="J194" s="210" t="s">
        <v>364</v>
      </c>
      <c r="K194" s="211" t="s">
        <v>368</v>
      </c>
      <c r="L194" s="212" t="s">
        <v>369</v>
      </c>
      <c r="M194" s="258" t="s">
        <v>370</v>
      </c>
      <c r="O194" s="52" t="b">
        <f t="shared" ref="O194:Q194" si="138">O193</f>
        <v>0</v>
      </c>
      <c r="P194" s="52" t="b">
        <f t="shared" si="138"/>
        <v>0</v>
      </c>
      <c r="Q194" s="52" t="b">
        <f t="shared" si="138"/>
        <v>0</v>
      </c>
      <c r="S194" s="52" t="s">
        <v>380</v>
      </c>
      <c r="T194" s="52" t="s">
        <v>455</v>
      </c>
      <c r="U194" s="2" t="s">
        <v>257</v>
      </c>
      <c r="V194" s="2" t="s">
        <v>386</v>
      </c>
      <c r="W194" s="230" t="s">
        <v>387</v>
      </c>
      <c r="X194" s="230" t="s">
        <v>495</v>
      </c>
      <c r="Y194" s="230" t="s">
        <v>363</v>
      </c>
      <c r="Z194" s="230" t="s">
        <v>382</v>
      </c>
      <c r="AA194" s="230" t="s">
        <v>383</v>
      </c>
      <c r="AB194" s="230" t="s">
        <v>381</v>
      </c>
      <c r="AC194" s="230" t="s">
        <v>384</v>
      </c>
      <c r="AD194" s="68"/>
    </row>
    <row r="195" spans="2:30" ht="19.95" customHeight="1" x14ac:dyDescent="0.3">
      <c r="B195" s="506"/>
      <c r="C195" s="507"/>
      <c r="D195" s="516" t="s">
        <v>258</v>
      </c>
      <c r="E195" s="517"/>
      <c r="F195" s="188"/>
      <c r="G195" s="188"/>
      <c r="H195" s="263"/>
      <c r="I195" s="216"/>
      <c r="J195" s="191" t="s">
        <v>365</v>
      </c>
      <c r="K195" s="220"/>
      <c r="L195" s="221"/>
      <c r="M195" s="259">
        <f>AB195</f>
        <v>0</v>
      </c>
      <c r="O195" s="52" t="b">
        <f t="shared" ref="O195:Q195" si="139">O194</f>
        <v>0</v>
      </c>
      <c r="P195" s="52" t="b">
        <f t="shared" si="139"/>
        <v>0</v>
      </c>
      <c r="Q195" s="52" t="b">
        <f t="shared" si="139"/>
        <v>0</v>
      </c>
      <c r="R195" s="52" t="b">
        <f>R190</f>
        <v>0</v>
      </c>
      <c r="S195" s="52" t="b">
        <f>S190</f>
        <v>0</v>
      </c>
      <c r="U195" s="2">
        <f>COUNTIF(V195:V207,TRUE)</f>
        <v>0</v>
      </c>
      <c r="V195" s="2" t="b">
        <f>AND(W195=1,SUM(W198:W204)&gt;0)</f>
        <v>0</v>
      </c>
      <c r="W195" s="233">
        <f>IF(OR(Q195=TRUE,R195=TRUE),0,IF(H195="○",1,0))</f>
        <v>0</v>
      </c>
      <c r="X195" s="233"/>
      <c r="Y195" s="231">
        <f>IF(W195&gt;0,I195,0)</f>
        <v>0</v>
      </c>
      <c r="Z195" s="231">
        <f>IF(AND($Y195&gt;0,$S195=FALSE),K195,0)</f>
        <v>0</v>
      </c>
      <c r="AA195" s="231">
        <f>IF($Y195&gt;0,L195,0)</f>
        <v>0</v>
      </c>
      <c r="AB195" s="231">
        <f>SUM(Z195:AA195)</f>
        <v>0</v>
      </c>
      <c r="AC195" s="231">
        <f>SUM(AB195:AB197)</f>
        <v>0</v>
      </c>
      <c r="AD195" s="235"/>
    </row>
    <row r="196" spans="2:30" ht="19.95" customHeight="1" x14ac:dyDescent="0.3">
      <c r="B196" s="506"/>
      <c r="C196" s="507"/>
      <c r="D196" s="518"/>
      <c r="E196" s="519"/>
      <c r="F196" s="379"/>
      <c r="G196" s="379"/>
      <c r="H196" s="460" t="s">
        <v>367</v>
      </c>
      <c r="I196" s="460" t="s">
        <v>367</v>
      </c>
      <c r="J196" s="229" t="s">
        <v>378</v>
      </c>
      <c r="K196" s="222"/>
      <c r="L196" s="223"/>
      <c r="M196" s="260">
        <f t="shared" ref="M196:M198" si="140">AB196</f>
        <v>0</v>
      </c>
      <c r="O196" s="52" t="b">
        <f t="shared" ref="O196:P196" si="141">O195</f>
        <v>0</v>
      </c>
      <c r="P196" s="52" t="b">
        <f t="shared" si="141"/>
        <v>0</v>
      </c>
      <c r="Q196" s="52" t="b">
        <f>Q195</f>
        <v>0</v>
      </c>
      <c r="R196" s="52" t="b">
        <f>R195</f>
        <v>0</v>
      </c>
      <c r="S196" s="52" t="b">
        <f>S195</f>
        <v>0</v>
      </c>
      <c r="U196" s="184" t="s">
        <v>360</v>
      </c>
      <c r="V196" s="184" t="s">
        <v>360</v>
      </c>
      <c r="W196" s="234">
        <f t="shared" ref="W196" si="142">W195</f>
        <v>0</v>
      </c>
      <c r="X196" s="234"/>
      <c r="Y196" s="232">
        <f t="shared" ref="Y196" si="143">Y195</f>
        <v>0</v>
      </c>
      <c r="Z196" s="232">
        <f>IF(AND($Y196&gt;0,$S196=FALSE),K196,0)</f>
        <v>0</v>
      </c>
      <c r="AA196" s="232">
        <f>IF($Y196&gt;0,L196,0)</f>
        <v>0</v>
      </c>
      <c r="AB196" s="232">
        <f t="shared" ref="AB196:AB197" si="144">SUM(Z196:AA196)</f>
        <v>0</v>
      </c>
      <c r="AC196" s="232">
        <f t="shared" ref="AC196" si="145">AC195</f>
        <v>0</v>
      </c>
      <c r="AD196" s="235"/>
    </row>
    <row r="197" spans="2:30" ht="19.95" customHeight="1" x14ac:dyDescent="0.3">
      <c r="B197" s="506"/>
      <c r="C197" s="507"/>
      <c r="D197" s="520"/>
      <c r="E197" s="521"/>
      <c r="F197" s="189"/>
      <c r="G197" s="189"/>
      <c r="H197" s="462"/>
      <c r="I197" s="462"/>
      <c r="J197" s="228" t="s">
        <v>377</v>
      </c>
      <c r="K197" s="224"/>
      <c r="L197" s="225"/>
      <c r="M197" s="261">
        <f t="shared" si="140"/>
        <v>0</v>
      </c>
      <c r="O197" s="52" t="b">
        <f t="shared" ref="O197:Q197" si="146">O196</f>
        <v>0</v>
      </c>
      <c r="P197" s="52" t="b">
        <f t="shared" si="146"/>
        <v>0</v>
      </c>
      <c r="Q197" s="52" t="b">
        <f t="shared" si="146"/>
        <v>0</v>
      </c>
      <c r="R197" s="52" t="b">
        <f>R196</f>
        <v>0</v>
      </c>
      <c r="S197" s="52" t="b">
        <f t="shared" ref="S197" si="147">S196</f>
        <v>0</v>
      </c>
      <c r="U197" s="184" t="s">
        <v>360</v>
      </c>
      <c r="V197" s="184" t="s">
        <v>360</v>
      </c>
      <c r="W197" s="234">
        <f t="shared" ref="W197" si="148">W196</f>
        <v>0</v>
      </c>
      <c r="X197" s="234"/>
      <c r="Y197" s="232">
        <f t="shared" ref="Y197" si="149">Y196</f>
        <v>0</v>
      </c>
      <c r="Z197" s="232">
        <f>IF(AND($Y197&gt;0,$S197=FALSE),K197,0)</f>
        <v>0</v>
      </c>
      <c r="AA197" s="232">
        <f>IF($Y197&gt;0,L197,0)</f>
        <v>0</v>
      </c>
      <c r="AB197" s="232">
        <f t="shared" si="144"/>
        <v>0</v>
      </c>
      <c r="AC197" s="232">
        <f t="shared" ref="AC197" si="150">AC196</f>
        <v>0</v>
      </c>
      <c r="AD197" s="235"/>
    </row>
    <row r="198" spans="2:30" ht="19.95" customHeight="1" x14ac:dyDescent="0.3">
      <c r="B198" s="506"/>
      <c r="C198" s="507"/>
      <c r="D198" s="454" t="s">
        <v>219</v>
      </c>
      <c r="E198" s="181" t="s">
        <v>259</v>
      </c>
      <c r="F198" s="181"/>
      <c r="G198" s="181"/>
      <c r="H198" s="197"/>
      <c r="I198" s="217"/>
      <c r="J198" s="255" t="s">
        <v>415</v>
      </c>
      <c r="K198" s="220"/>
      <c r="L198" s="221"/>
      <c r="M198" s="259">
        <f t="shared" si="140"/>
        <v>0</v>
      </c>
      <c r="N198" s="388" t="str">
        <f>IF(AND(COUNTIF(W198:W202,1)&gt;0,$X198=FALSE,SUM(Y198:Y203)&gt;0,$AC198&lt;5),$U$8,"")</f>
        <v/>
      </c>
      <c r="O198" s="52" t="b">
        <f t="shared" ref="O198:Q198" si="151">O197</f>
        <v>0</v>
      </c>
      <c r="P198" s="52" t="b">
        <f t="shared" si="151"/>
        <v>0</v>
      </c>
      <c r="Q198" s="52" t="b">
        <f t="shared" si="151"/>
        <v>0</v>
      </c>
      <c r="S198" s="52" t="b">
        <f t="shared" ref="S198" si="152">S197</f>
        <v>0</v>
      </c>
      <c r="T198" s="52" t="b">
        <f>OR(Q198=TRUE,SUM(Y198:Y202)=0,AND(X198=FALSE,COUNTIF(W198:W202,2)&gt;0,COUNTIF(W198:W202,1)=0))</f>
        <v>1</v>
      </c>
      <c r="U198" s="2">
        <f>IF(W195=1,IF(V195=TRUE,1,0),U195)</f>
        <v>0</v>
      </c>
      <c r="V198" s="2" t="b">
        <f>OR(COUNTIF(W198:W202,1),V195=TRUE)</f>
        <v>0</v>
      </c>
      <c r="W198" s="233">
        <f>IF(Q198=TRUE,0,IF(H198=$AI$3,1,IF(H198=$AI$4,2,0)))</f>
        <v>0</v>
      </c>
      <c r="X198" s="233" t="b">
        <f>AND(Y195&gt;0,SUM(Y198:Y202)&gt;0)</f>
        <v>0</v>
      </c>
      <c r="Y198" s="231">
        <f t="shared" ref="Y198:Y207" si="153">IF(W198&gt;0,I198,0)</f>
        <v>0</v>
      </c>
      <c r="Z198" s="231">
        <f>IF(OR($S198=TRUE,$T198=TRUE),0,IF(AND($K198+$L198=0,$X198=TRUE),SUM(Z195:Z197),K198))</f>
        <v>0</v>
      </c>
      <c r="AA198" s="231">
        <f>IF($T198=TRUE,0,IF(AND(IF(S198=FALSE,$K198,0)+$L198=0,$X198=TRUE),SUM(AA195:AA197),L198))</f>
        <v>0</v>
      </c>
      <c r="AB198" s="231">
        <f>SUM(Z198:AA198)</f>
        <v>0</v>
      </c>
      <c r="AC198" s="231">
        <f>AB198</f>
        <v>0</v>
      </c>
      <c r="AD198" s="235"/>
    </row>
    <row r="199" spans="2:30" ht="19.95" customHeight="1" x14ac:dyDescent="0.3">
      <c r="B199" s="506"/>
      <c r="C199" s="507"/>
      <c r="D199" s="455"/>
      <c r="E199" s="66" t="s">
        <v>260</v>
      </c>
      <c r="F199" s="66"/>
      <c r="G199" s="66"/>
      <c r="H199" s="198"/>
      <c r="I199" s="218"/>
      <c r="J199" s="460" t="s">
        <v>367</v>
      </c>
      <c r="K199" s="463" t="s">
        <v>366</v>
      </c>
      <c r="L199" s="466" t="s">
        <v>366</v>
      </c>
      <c r="M199" s="488" t="s">
        <v>366</v>
      </c>
      <c r="O199" s="52" t="b">
        <f t="shared" ref="O199:Q199" si="154">O198</f>
        <v>0</v>
      </c>
      <c r="P199" s="52" t="b">
        <f t="shared" si="154"/>
        <v>0</v>
      </c>
      <c r="Q199" s="52" t="b">
        <f t="shared" si="154"/>
        <v>0</v>
      </c>
      <c r="S199" s="52" t="b">
        <f t="shared" ref="S199" si="155">S198</f>
        <v>0</v>
      </c>
      <c r="U199" s="2">
        <f t="shared" ref="U199:V199" si="156">U198</f>
        <v>0</v>
      </c>
      <c r="V199" s="2" t="b">
        <f t="shared" si="156"/>
        <v>0</v>
      </c>
      <c r="W199" s="233">
        <f>IF(Q199=TRUE,0,IF(H199=$AI$3,1,IF(H199=$AI$4,2,0)))</f>
        <v>0</v>
      </c>
      <c r="X199" s="233"/>
      <c r="Y199" s="231">
        <f t="shared" si="153"/>
        <v>0</v>
      </c>
      <c r="Z199" s="231"/>
      <c r="AA199" s="231"/>
      <c r="AB199" s="231"/>
      <c r="AC199" s="231"/>
      <c r="AD199" s="235"/>
    </row>
    <row r="200" spans="2:30" ht="19.95" customHeight="1" x14ac:dyDescent="0.3">
      <c r="B200" s="506"/>
      <c r="C200" s="507"/>
      <c r="D200" s="455"/>
      <c r="E200" s="66" t="s">
        <v>3</v>
      </c>
      <c r="F200" s="66"/>
      <c r="G200" s="66"/>
      <c r="H200" s="198"/>
      <c r="I200" s="218"/>
      <c r="J200" s="461"/>
      <c r="K200" s="464"/>
      <c r="L200" s="467"/>
      <c r="M200" s="489"/>
      <c r="O200" s="52" t="b">
        <f t="shared" ref="O200:Q200" si="157">O199</f>
        <v>0</v>
      </c>
      <c r="P200" s="52" t="b">
        <f t="shared" si="157"/>
        <v>0</v>
      </c>
      <c r="Q200" s="52" t="b">
        <f t="shared" si="157"/>
        <v>0</v>
      </c>
      <c r="S200" s="52" t="b">
        <f t="shared" ref="S200" si="158">S199</f>
        <v>0</v>
      </c>
      <c r="U200" s="2">
        <f t="shared" ref="U200:V200" si="159">U199</f>
        <v>0</v>
      </c>
      <c r="V200" s="2" t="b">
        <f t="shared" si="159"/>
        <v>0</v>
      </c>
      <c r="W200" s="233">
        <f>IF(Q200=TRUE,0,IF(H200=$AI$3,1,IF(H200=$AI$4,2,0)))</f>
        <v>0</v>
      </c>
      <c r="X200" s="233"/>
      <c r="Y200" s="231">
        <f t="shared" si="153"/>
        <v>0</v>
      </c>
      <c r="Z200" s="231"/>
      <c r="AA200" s="231"/>
      <c r="AB200" s="231"/>
      <c r="AC200" s="231"/>
      <c r="AD200" s="235"/>
    </row>
    <row r="201" spans="2:30" ht="19.95" customHeight="1" x14ac:dyDescent="0.3">
      <c r="B201" s="506"/>
      <c r="C201" s="507"/>
      <c r="D201" s="455"/>
      <c r="E201" s="66" t="s">
        <v>4</v>
      </c>
      <c r="F201" s="66"/>
      <c r="G201" s="66"/>
      <c r="H201" s="198"/>
      <c r="I201" s="218"/>
      <c r="J201" s="461"/>
      <c r="K201" s="464"/>
      <c r="L201" s="467"/>
      <c r="M201" s="489"/>
      <c r="O201" s="52" t="b">
        <f t="shared" ref="O201:Q201" si="160">O200</f>
        <v>0</v>
      </c>
      <c r="P201" s="52" t="b">
        <f t="shared" si="160"/>
        <v>0</v>
      </c>
      <c r="Q201" s="52" t="b">
        <f t="shared" si="160"/>
        <v>0</v>
      </c>
      <c r="S201" s="52" t="b">
        <f t="shared" ref="S201" si="161">S200</f>
        <v>0</v>
      </c>
      <c r="U201" s="2">
        <f t="shared" ref="U201:V201" si="162">U200</f>
        <v>0</v>
      </c>
      <c r="V201" s="2" t="b">
        <f t="shared" si="162"/>
        <v>0</v>
      </c>
      <c r="W201" s="233">
        <f>IF(Q201=TRUE,0,IF(H201=$AI$3,1,IF(H201=$AI$4,2,0)))</f>
        <v>0</v>
      </c>
      <c r="X201" s="233"/>
      <c r="Y201" s="231">
        <f t="shared" si="153"/>
        <v>0</v>
      </c>
      <c r="Z201" s="231"/>
      <c r="AA201" s="231"/>
      <c r="AB201" s="231"/>
      <c r="AC201" s="231"/>
      <c r="AD201" s="235"/>
    </row>
    <row r="202" spans="2:30" ht="19.95" customHeight="1" x14ac:dyDescent="0.3">
      <c r="B202" s="506"/>
      <c r="C202" s="507"/>
      <c r="D202" s="455"/>
      <c r="E202" s="245" t="s">
        <v>261</v>
      </c>
      <c r="F202" s="245"/>
      <c r="G202" s="245"/>
      <c r="H202" s="246"/>
      <c r="I202" s="247"/>
      <c r="J202" s="461"/>
      <c r="K202" s="464"/>
      <c r="L202" s="467"/>
      <c r="M202" s="489"/>
      <c r="O202" s="52" t="b">
        <f t="shared" ref="O202:Q202" si="163">O201</f>
        <v>0</v>
      </c>
      <c r="P202" s="52" t="b">
        <f t="shared" si="163"/>
        <v>0</v>
      </c>
      <c r="Q202" s="52" t="b">
        <f t="shared" si="163"/>
        <v>0</v>
      </c>
      <c r="S202" s="52" t="b">
        <f t="shared" ref="S202" si="164">S201</f>
        <v>0</v>
      </c>
      <c r="U202" s="2">
        <f t="shared" ref="U202:V202" si="165">U201</f>
        <v>0</v>
      </c>
      <c r="V202" s="2" t="b">
        <f t="shared" si="165"/>
        <v>0</v>
      </c>
      <c r="W202" s="233">
        <f>IF(Q202=TRUE,0,IF(H202=$AI$3,1,IF(H202=$AI$4,2,0)))</f>
        <v>0</v>
      </c>
      <c r="X202" s="233"/>
      <c r="Y202" s="231">
        <f t="shared" si="153"/>
        <v>0</v>
      </c>
      <c r="Z202" s="231"/>
      <c r="AA202" s="231"/>
      <c r="AB202" s="231"/>
      <c r="AC202" s="231"/>
      <c r="AD202" s="235"/>
    </row>
    <row r="203" spans="2:30" ht="19.95" customHeight="1" x14ac:dyDescent="0.3">
      <c r="B203" s="506"/>
      <c r="C203" s="507"/>
      <c r="D203" s="456"/>
      <c r="E203" s="457" t="s">
        <v>414</v>
      </c>
      <c r="F203" s="458"/>
      <c r="G203" s="459"/>
      <c r="H203" s="411" t="s">
        <v>367</v>
      </c>
      <c r="I203" s="248"/>
      <c r="J203" s="462"/>
      <c r="K203" s="465"/>
      <c r="L203" s="468"/>
      <c r="M203" s="490"/>
      <c r="O203" s="52" t="b">
        <f t="shared" ref="O203:Q203" si="166">O202</f>
        <v>0</v>
      </c>
      <c r="P203" s="52" t="b">
        <f t="shared" si="166"/>
        <v>0</v>
      </c>
      <c r="Q203" s="52" t="b">
        <f t="shared" si="166"/>
        <v>0</v>
      </c>
      <c r="S203" s="52" t="b">
        <f t="shared" ref="S203" si="167">S202</f>
        <v>0</v>
      </c>
      <c r="W203" s="233">
        <f>IF(COUNTIF(W198:W202,"&lt;&gt;0")&gt;1,1,0)</f>
        <v>0</v>
      </c>
      <c r="X203" s="233"/>
      <c r="Y203" s="231">
        <f t="shared" si="153"/>
        <v>0</v>
      </c>
      <c r="Z203" s="231"/>
      <c r="AA203" s="231"/>
      <c r="AB203" s="231"/>
      <c r="AC203" s="231"/>
      <c r="AD203" s="235"/>
    </row>
    <row r="204" spans="2:30" ht="19.95" customHeight="1" x14ac:dyDescent="0.3">
      <c r="B204" s="506"/>
      <c r="C204" s="507"/>
      <c r="D204" s="504" t="s">
        <v>220</v>
      </c>
      <c r="E204" s="505"/>
      <c r="F204" s="65"/>
      <c r="G204" s="65"/>
      <c r="H204" s="196"/>
      <c r="I204" s="219"/>
      <c r="J204" s="190" t="s">
        <v>415</v>
      </c>
      <c r="K204" s="227"/>
      <c r="L204" s="226"/>
      <c r="M204" s="262">
        <f>AB204</f>
        <v>0</v>
      </c>
      <c r="N204" s="388" t="str">
        <f>IF(AND($W204=1,$X204=FALSE,$Y204&gt;0,$AC204&lt;5),$U$8,"")</f>
        <v/>
      </c>
      <c r="O204" s="52" t="b">
        <f t="shared" ref="O204:Q204" si="168">O203</f>
        <v>0</v>
      </c>
      <c r="P204" s="52" t="b">
        <f t="shared" si="168"/>
        <v>0</v>
      </c>
      <c r="Q204" s="52" t="b">
        <f t="shared" si="168"/>
        <v>0</v>
      </c>
      <c r="S204" s="52" t="b">
        <f t="shared" ref="S204" si="169">S203</f>
        <v>0</v>
      </c>
      <c r="T204" s="52" t="b">
        <f>OR(Q204=TRUE,Y204=0,AND(X204=FALSE,W204=2))</f>
        <v>1</v>
      </c>
      <c r="U204" s="2">
        <f>U202</f>
        <v>0</v>
      </c>
      <c r="V204" s="209" t="b">
        <f>OR(W204=1,V195=TRUE)</f>
        <v>0</v>
      </c>
      <c r="W204" s="233">
        <f>IF(Q204=TRUE,0,IF(H204=$AI$3,1,IF(H204=$AI$4,2,0)))</f>
        <v>0</v>
      </c>
      <c r="X204" s="233" t="b">
        <f>AND(Y195&gt;0,Y204&gt;0)</f>
        <v>0</v>
      </c>
      <c r="Y204" s="231">
        <f t="shared" si="153"/>
        <v>0</v>
      </c>
      <c r="Z204" s="231">
        <f>IF(OR($S204=TRUE,$T204=TRUE),0,IF(AND($K204+$L204=0,$X204=TRUE),SUM(Z195:Z197),K204))</f>
        <v>0</v>
      </c>
      <c r="AA204" s="231">
        <f>IF($T204=TRUE,0,IF(AND(IF(S204=FALSE,$K204,0)+$L204=0,$X204=TRUE),SUM(AA195:AA197),L204))</f>
        <v>0</v>
      </c>
      <c r="AB204" s="231">
        <f>SUM(Z204:AA204)</f>
        <v>0</v>
      </c>
      <c r="AC204" s="231">
        <f>AB204</f>
        <v>0</v>
      </c>
      <c r="AD204" s="235"/>
    </row>
    <row r="205" spans="2:30" ht="19.95" customHeight="1" x14ac:dyDescent="0.3">
      <c r="B205" s="506"/>
      <c r="C205" s="507"/>
      <c r="D205" s="504" t="s">
        <v>435</v>
      </c>
      <c r="E205" s="505"/>
      <c r="F205" s="65"/>
      <c r="G205" s="65"/>
      <c r="H205" s="196"/>
      <c r="I205" s="219"/>
      <c r="J205" s="190" t="s">
        <v>415</v>
      </c>
      <c r="K205" s="227"/>
      <c r="L205" s="226"/>
      <c r="M205" s="262">
        <f t="shared" ref="M205:M207" si="170">AB205</f>
        <v>0</v>
      </c>
      <c r="O205" s="52" t="b">
        <f t="shared" ref="O205:Q205" si="171">O204</f>
        <v>0</v>
      </c>
      <c r="P205" s="52" t="b">
        <f t="shared" si="171"/>
        <v>0</v>
      </c>
      <c r="Q205" s="52" t="b">
        <f t="shared" si="171"/>
        <v>0</v>
      </c>
      <c r="S205" s="52" t="b">
        <f t="shared" ref="S205" si="172">S204</f>
        <v>0</v>
      </c>
      <c r="U205" s="2">
        <f>IF(OR(W195=1,U195&gt;0),1,0)</f>
        <v>0</v>
      </c>
      <c r="V205" s="2" t="b">
        <f>OR(V195=TRUE,V198=TRUE,V204=TRUE)</f>
        <v>0</v>
      </c>
      <c r="W205" s="233">
        <f>IF(Q195=TRUE,0,IF(H205="○",1,0))</f>
        <v>0</v>
      </c>
      <c r="X205" s="233" t="b">
        <f>AND(Y205&gt;0,SUM(Y195:Y204)&gt;0)</f>
        <v>0</v>
      </c>
      <c r="Y205" s="231">
        <f t="shared" si="153"/>
        <v>0</v>
      </c>
      <c r="Z205" s="231">
        <f>IF(AND($Y205&gt;0,$S205=FALSE),IF(K205+L205&gt;0,K205,IF(AC195&gt;0,SUM(Z195:Z197),IF(AC198&gt;0,Z198,IF(AC204&gt;0,Z204,0)))),0)</f>
        <v>0</v>
      </c>
      <c r="AA205" s="231">
        <f>IF($Y205&gt;0,IF(IF(S205=FALSE,K205,0)+L205&gt;0,L205,IF(AC195&gt;0,SUM(AA195:AA197),IF(AC198&gt;0,AA198,IF(AC204&gt;0,AA204,0)))),0)</f>
        <v>0</v>
      </c>
      <c r="AB205" s="231">
        <f t="shared" ref="AB205:AB207" si="173">SUM(Z205:AA205)</f>
        <v>0</v>
      </c>
      <c r="AC205" s="231">
        <f t="shared" ref="AC205:AC206" si="174">AB205</f>
        <v>0</v>
      </c>
      <c r="AD205" s="235"/>
    </row>
    <row r="206" spans="2:30" ht="19.95" customHeight="1" x14ac:dyDescent="0.3">
      <c r="B206" s="506"/>
      <c r="C206" s="507"/>
      <c r="D206" s="504" t="s">
        <v>262</v>
      </c>
      <c r="E206" s="505"/>
      <c r="F206" s="65"/>
      <c r="G206" s="65"/>
      <c r="H206" s="196"/>
      <c r="I206" s="219"/>
      <c r="J206" s="256" t="s">
        <v>416</v>
      </c>
      <c r="K206" s="227"/>
      <c r="L206" s="226"/>
      <c r="M206" s="262">
        <f t="shared" si="170"/>
        <v>0</v>
      </c>
      <c r="O206" s="52" t="b">
        <f t="shared" ref="O206:Q206" si="175">O205</f>
        <v>0</v>
      </c>
      <c r="P206" s="52" t="b">
        <f t="shared" si="175"/>
        <v>0</v>
      </c>
      <c r="Q206" s="52" t="b">
        <f t="shared" si="175"/>
        <v>0</v>
      </c>
      <c r="R206" s="52" t="b">
        <f>R197</f>
        <v>0</v>
      </c>
      <c r="S206" s="52" t="b">
        <f t="shared" ref="S206" si="176">S205</f>
        <v>0</v>
      </c>
      <c r="T206" s="52" t="b">
        <f>IF(AND(H206="",H207&lt;&gt;""),TRUE)</f>
        <v>0</v>
      </c>
      <c r="U206" s="2">
        <f>IF(V207=TRUE,-1,IF(OR(W195=1,W205=1),1,U205))</f>
        <v>0</v>
      </c>
      <c r="V206" s="2" t="b">
        <f>IF(W206=1,TRUE)</f>
        <v>0</v>
      </c>
      <c r="W206" s="233">
        <f>IF(OR(Q196=TRUE,T206=TRUE,R206=TRUE),0,IF(H206="○",1,0))</f>
        <v>0</v>
      </c>
      <c r="X206" s="233"/>
      <c r="Y206" s="231">
        <f t="shared" si="153"/>
        <v>0</v>
      </c>
      <c r="Z206" s="231">
        <f>IF(AND($Y206&gt;0,$S206=FALSE),K206,0)</f>
        <v>0</v>
      </c>
      <c r="AA206" s="231">
        <f>IF($Y206&gt;0,L206,0)</f>
        <v>0</v>
      </c>
      <c r="AB206" s="231">
        <f t="shared" si="173"/>
        <v>0</v>
      </c>
      <c r="AC206" s="231">
        <f t="shared" si="174"/>
        <v>0</v>
      </c>
      <c r="AD206" s="235" t="s">
        <v>385</v>
      </c>
    </row>
    <row r="207" spans="2:30" ht="19.95" customHeight="1" x14ac:dyDescent="0.3">
      <c r="B207" s="506"/>
      <c r="C207" s="507"/>
      <c r="D207" s="510" t="s">
        <v>263</v>
      </c>
      <c r="E207" s="511"/>
      <c r="F207" s="511"/>
      <c r="G207" s="512"/>
      <c r="H207" s="263"/>
      <c r="I207" s="264"/>
      <c r="J207" s="255" t="s">
        <v>416</v>
      </c>
      <c r="K207" s="227"/>
      <c r="L207" s="226"/>
      <c r="M207" s="262">
        <f t="shared" si="170"/>
        <v>0</v>
      </c>
      <c r="O207" s="52" t="b">
        <f t="shared" ref="O207:Q207" si="177">O206</f>
        <v>0</v>
      </c>
      <c r="P207" s="52" t="b">
        <f t="shared" si="177"/>
        <v>0</v>
      </c>
      <c r="Q207" s="52" t="b">
        <f t="shared" si="177"/>
        <v>0</v>
      </c>
      <c r="R207" s="52" t="b">
        <f>R206</f>
        <v>0</v>
      </c>
      <c r="S207" s="52" t="b">
        <f t="shared" ref="S207" si="178">S206</f>
        <v>0</v>
      </c>
      <c r="T207" s="52" t="b">
        <f>IF(AND(H206&lt;&gt;"",H207=""),TRUE)</f>
        <v>0</v>
      </c>
      <c r="U207" s="2">
        <f>IF(V206=TRUE,-1,IF(OR(W195=1,W205=1),1,U205))</f>
        <v>0</v>
      </c>
      <c r="V207" s="2" t="b">
        <f>IF(W207=1,TRUE)</f>
        <v>0</v>
      </c>
      <c r="W207" s="233">
        <f>IF(OR(Q197=TRUE,T207=TRUE,R207=TRUE),0,IF(H207="○",1,0))</f>
        <v>0</v>
      </c>
      <c r="X207" s="233"/>
      <c r="Y207" s="231">
        <f t="shared" si="153"/>
        <v>0</v>
      </c>
      <c r="Z207" s="231">
        <f>IF(AND($Y207&gt;0,$S207=FALSE),K207,0)</f>
        <v>0</v>
      </c>
      <c r="AA207" s="231">
        <f>IF($Y207&gt;0,L207,0)</f>
        <v>0</v>
      </c>
      <c r="AB207" s="231">
        <f t="shared" si="173"/>
        <v>0</v>
      </c>
      <c r="AC207" s="231">
        <f>AB207</f>
        <v>0</v>
      </c>
      <c r="AD207" s="231">
        <f>IF($Y207&gt;0,K208,0)</f>
        <v>0</v>
      </c>
    </row>
    <row r="208" spans="2:30" ht="19.95" customHeight="1" thickBot="1" x14ac:dyDescent="0.35">
      <c r="B208" s="508"/>
      <c r="C208" s="509"/>
      <c r="D208" s="513"/>
      <c r="E208" s="514"/>
      <c r="F208" s="514"/>
      <c r="G208" s="515"/>
      <c r="H208" s="389" t="s">
        <v>367</v>
      </c>
      <c r="I208" s="389" t="s">
        <v>367</v>
      </c>
      <c r="J208" s="257" t="s">
        <v>417</v>
      </c>
      <c r="K208" s="376"/>
      <c r="L208" s="390" t="s">
        <v>366</v>
      </c>
      <c r="M208" s="391" t="s">
        <v>366</v>
      </c>
      <c r="O208" s="52" t="b">
        <f t="shared" ref="O208:Q208" si="179">O207</f>
        <v>0</v>
      </c>
      <c r="P208" s="52" t="b">
        <f t="shared" si="179"/>
        <v>0</v>
      </c>
      <c r="Q208" s="52" t="b">
        <f t="shared" si="179"/>
        <v>0</v>
      </c>
      <c r="R208" s="52" t="b">
        <f>R207</f>
        <v>0</v>
      </c>
      <c r="Y208" s="231">
        <f>Y207</f>
        <v>0</v>
      </c>
      <c r="Z208" s="235"/>
      <c r="AA208" s="235"/>
      <c r="AB208" s="235"/>
      <c r="AC208" s="235"/>
      <c r="AD208" s="235"/>
    </row>
    <row r="209" spans="2:17" ht="19.95" customHeight="1" thickBot="1" x14ac:dyDescent="0.35">
      <c r="B209" s="203" t="s">
        <v>392</v>
      </c>
      <c r="C209" s="53"/>
      <c r="D209" s="53"/>
      <c r="E209" s="53"/>
      <c r="F209" s="53"/>
      <c r="G209" s="53"/>
      <c r="H209" s="54"/>
      <c r="I209" s="185"/>
      <c r="J209" s="186"/>
      <c r="K209" s="186"/>
      <c r="L209" s="186"/>
      <c r="M209" s="187"/>
      <c r="O209" s="52" t="s">
        <v>456</v>
      </c>
    </row>
    <row r="210" spans="2:17" ht="19.95" customHeight="1" x14ac:dyDescent="0.3">
      <c r="B210" s="469" t="s">
        <v>239</v>
      </c>
      <c r="C210" s="202" t="s">
        <v>175</v>
      </c>
      <c r="D210" s="236"/>
      <c r="E210" s="471"/>
      <c r="F210" s="472"/>
      <c r="G210" s="472"/>
      <c r="H210" s="472"/>
      <c r="I210" s="377"/>
      <c r="J210" s="204"/>
      <c r="K210" s="377"/>
      <c r="L210" s="377"/>
      <c r="M210" s="207"/>
      <c r="O210" s="52" t="b">
        <f>AND(D171&lt;&gt;"",D176&lt;&gt;"",H190&lt;&gt;"")</f>
        <v>0</v>
      </c>
      <c r="P210" s="52" t="b">
        <f>AND(O210=TRUE,D210&lt;&gt;"")</f>
        <v>0</v>
      </c>
    </row>
    <row r="211" spans="2:17" ht="19.95" customHeight="1" x14ac:dyDescent="0.3">
      <c r="B211" s="470"/>
      <c r="C211" s="55" t="s">
        <v>176</v>
      </c>
      <c r="D211" s="568"/>
      <c r="E211" s="569"/>
      <c r="F211" s="569"/>
      <c r="G211" s="569"/>
      <c r="H211" s="569"/>
      <c r="I211" s="569"/>
      <c r="J211" s="205"/>
      <c r="K211" s="377"/>
      <c r="L211" s="377"/>
      <c r="M211" s="207"/>
      <c r="O211" s="52" t="b">
        <f>O210</f>
        <v>0</v>
      </c>
      <c r="P211" s="52" t="b">
        <f>P210</f>
        <v>0</v>
      </c>
    </row>
    <row r="212" spans="2:17" ht="19.95" customHeight="1" x14ac:dyDescent="0.3">
      <c r="B212" s="470"/>
      <c r="C212" s="55" t="s">
        <v>240</v>
      </c>
      <c r="D212" s="570"/>
      <c r="E212" s="571"/>
      <c r="F212" s="571"/>
      <c r="G212" s="571"/>
      <c r="H212" s="571"/>
      <c r="I212" s="571"/>
      <c r="J212" s="205"/>
      <c r="K212" s="377"/>
      <c r="L212" s="377"/>
      <c r="M212" s="207"/>
      <c r="O212" s="52" t="b">
        <f t="shared" ref="O212:P229" si="180">O211</f>
        <v>0</v>
      </c>
      <c r="P212" s="52" t="b">
        <f t="shared" si="180"/>
        <v>0</v>
      </c>
    </row>
    <row r="213" spans="2:17" ht="19.95" customHeight="1" x14ac:dyDescent="0.3">
      <c r="B213" s="470"/>
      <c r="C213" s="56" t="s">
        <v>177</v>
      </c>
      <c r="D213" s="572"/>
      <c r="E213" s="573"/>
      <c r="F213" s="573"/>
      <c r="G213" s="573"/>
      <c r="H213" s="573"/>
      <c r="I213" s="573"/>
      <c r="J213" s="205"/>
      <c r="K213" s="377"/>
      <c r="L213" s="377"/>
      <c r="M213" s="207"/>
      <c r="O213" s="52" t="b">
        <f t="shared" si="180"/>
        <v>0</v>
      </c>
      <c r="P213" s="52" t="b">
        <f t="shared" si="180"/>
        <v>0</v>
      </c>
      <c r="Q213" s="52" t="s">
        <v>488</v>
      </c>
    </row>
    <row r="214" spans="2:17" ht="19.95" customHeight="1" x14ac:dyDescent="0.3">
      <c r="B214" s="560" t="s">
        <v>459</v>
      </c>
      <c r="C214" s="57" t="s">
        <v>241</v>
      </c>
      <c r="D214" s="562"/>
      <c r="E214" s="563"/>
      <c r="F214" s="563"/>
      <c r="G214" s="563"/>
      <c r="H214" s="563"/>
      <c r="I214" s="563"/>
      <c r="J214" s="316" t="str">
        <f>IF(Q214=TRUE,$U$7,"")</f>
        <v/>
      </c>
      <c r="K214" s="377"/>
      <c r="L214" s="377"/>
      <c r="M214" s="207"/>
      <c r="O214" s="52" t="b">
        <f t="shared" si="180"/>
        <v>0</v>
      </c>
      <c r="P214" s="52" t="b">
        <f t="shared" si="180"/>
        <v>0</v>
      </c>
      <c r="Q214" s="52" t="b">
        <f>中間シート!O$24&gt;0</f>
        <v>0</v>
      </c>
    </row>
    <row r="215" spans="2:17" ht="19.95" customHeight="1" x14ac:dyDescent="0.3">
      <c r="B215" s="561"/>
      <c r="C215" s="194" t="s">
        <v>242</v>
      </c>
      <c r="D215" s="564"/>
      <c r="E215" s="565"/>
      <c r="F215" s="565"/>
      <c r="G215" s="565"/>
      <c r="H215" s="565"/>
      <c r="I215" s="565"/>
      <c r="J215" s="205"/>
      <c r="K215" s="377"/>
      <c r="L215" s="377"/>
      <c r="M215" s="207"/>
      <c r="O215" s="52" t="b">
        <f t="shared" si="180"/>
        <v>0</v>
      </c>
      <c r="P215" s="52" t="b">
        <f t="shared" si="180"/>
        <v>0</v>
      </c>
    </row>
    <row r="216" spans="2:17" ht="19.95" customHeight="1" x14ac:dyDescent="0.3">
      <c r="B216" s="560" t="s">
        <v>243</v>
      </c>
      <c r="C216" s="566"/>
      <c r="D216" s="59" t="s">
        <v>244</v>
      </c>
      <c r="E216" s="179" t="s">
        <v>245</v>
      </c>
      <c r="F216" s="182"/>
      <c r="G216" s="182"/>
      <c r="H216" s="180" t="s">
        <v>246</v>
      </c>
      <c r="I216" s="193"/>
      <c r="J216" s="205"/>
      <c r="K216" s="377"/>
      <c r="L216" s="377"/>
      <c r="M216" s="207"/>
      <c r="O216" s="52" t="b">
        <f t="shared" si="180"/>
        <v>0</v>
      </c>
      <c r="P216" s="52" t="b">
        <f t="shared" si="180"/>
        <v>0</v>
      </c>
    </row>
    <row r="217" spans="2:17" ht="19.95" customHeight="1" x14ac:dyDescent="0.3">
      <c r="B217" s="560"/>
      <c r="C217" s="566"/>
      <c r="D217" s="237"/>
      <c r="E217" s="548"/>
      <c r="F217" s="549"/>
      <c r="G217" s="550"/>
      <c r="H217" s="551"/>
      <c r="I217" s="567"/>
      <c r="J217" s="205"/>
      <c r="K217" s="377"/>
      <c r="L217" s="377"/>
      <c r="M217" s="207"/>
      <c r="O217" s="52" t="b">
        <f t="shared" si="180"/>
        <v>0</v>
      </c>
      <c r="P217" s="52" t="b">
        <f t="shared" si="180"/>
        <v>0</v>
      </c>
    </row>
    <row r="218" spans="2:17" ht="19.95" customHeight="1" x14ac:dyDescent="0.3">
      <c r="B218" s="536" t="s">
        <v>247</v>
      </c>
      <c r="C218" s="538" t="s">
        <v>248</v>
      </c>
      <c r="D218" s="541" t="s">
        <v>249</v>
      </c>
      <c r="E218" s="542"/>
      <c r="F218" s="542"/>
      <c r="G218" s="542"/>
      <c r="H218" s="542"/>
      <c r="I218" s="543"/>
      <c r="J218" s="205"/>
      <c r="K218" s="377"/>
      <c r="L218" s="377"/>
      <c r="M218" s="207"/>
      <c r="O218" s="52" t="b">
        <f t="shared" si="180"/>
        <v>0</v>
      </c>
      <c r="P218" s="52" t="b">
        <f t="shared" si="180"/>
        <v>0</v>
      </c>
    </row>
    <row r="219" spans="2:17" ht="19.95" customHeight="1" x14ac:dyDescent="0.3">
      <c r="B219" s="537"/>
      <c r="C219" s="539"/>
      <c r="D219" s="544"/>
      <c r="E219" s="545"/>
      <c r="F219" s="545"/>
      <c r="G219" s="545"/>
      <c r="H219" s="545"/>
      <c r="I219" s="546"/>
      <c r="J219" s="205"/>
      <c r="K219" s="377"/>
      <c r="L219" s="377"/>
      <c r="M219" s="207"/>
      <c r="O219" s="52" t="b">
        <f t="shared" si="180"/>
        <v>0</v>
      </c>
      <c r="P219" s="52" t="b">
        <f t="shared" si="180"/>
        <v>0</v>
      </c>
    </row>
    <row r="220" spans="2:17" ht="19.95" customHeight="1" x14ac:dyDescent="0.3">
      <c r="B220" s="537"/>
      <c r="C220" s="539"/>
      <c r="D220" s="59" t="s">
        <v>250</v>
      </c>
      <c r="E220" s="179" t="s">
        <v>251</v>
      </c>
      <c r="F220" s="182"/>
      <c r="G220" s="182"/>
      <c r="H220" s="547" t="s">
        <v>252</v>
      </c>
      <c r="I220" s="543"/>
      <c r="J220" s="205"/>
      <c r="K220" s="377"/>
      <c r="L220" s="377"/>
      <c r="M220" s="207"/>
      <c r="O220" s="52" t="b">
        <f t="shared" si="180"/>
        <v>0</v>
      </c>
      <c r="P220" s="52" t="b">
        <f t="shared" si="180"/>
        <v>0</v>
      </c>
    </row>
    <row r="221" spans="2:17" ht="19.95" customHeight="1" x14ac:dyDescent="0.3">
      <c r="B221" s="537"/>
      <c r="C221" s="540"/>
      <c r="D221" s="60"/>
      <c r="E221" s="548"/>
      <c r="F221" s="549"/>
      <c r="G221" s="550"/>
      <c r="H221" s="551"/>
      <c r="I221" s="552"/>
      <c r="J221" s="205"/>
      <c r="K221" s="377"/>
      <c r="L221" s="377"/>
      <c r="M221" s="207"/>
      <c r="O221" s="52" t="b">
        <f t="shared" si="180"/>
        <v>0</v>
      </c>
      <c r="P221" s="52" t="b">
        <f t="shared" si="180"/>
        <v>0</v>
      </c>
    </row>
    <row r="222" spans="2:17" ht="19.95" customHeight="1" x14ac:dyDescent="0.3">
      <c r="B222" s="537"/>
      <c r="C222" s="58" t="s">
        <v>178</v>
      </c>
      <c r="D222" s="61"/>
      <c r="E222" s="192"/>
      <c r="F222" s="193"/>
      <c r="G222" s="193"/>
      <c r="H222" s="193"/>
      <c r="I222" s="193"/>
      <c r="J222" s="556" t="s">
        <v>457</v>
      </c>
      <c r="K222" s="557"/>
      <c r="L222" s="557"/>
      <c r="M222" s="558"/>
      <c r="O222" s="52" t="b">
        <f t="shared" si="180"/>
        <v>0</v>
      </c>
      <c r="P222" s="52" t="b">
        <f t="shared" si="180"/>
        <v>0</v>
      </c>
    </row>
    <row r="223" spans="2:17" ht="19.95" customHeight="1" x14ac:dyDescent="0.3">
      <c r="B223" s="469"/>
      <c r="C223" s="62" t="s">
        <v>179</v>
      </c>
      <c r="D223" s="553"/>
      <c r="E223" s="554"/>
      <c r="F223" s="63" t="s">
        <v>253</v>
      </c>
      <c r="G223" s="555"/>
      <c r="H223" s="549"/>
      <c r="I223" s="549"/>
      <c r="J223" s="559"/>
      <c r="K223" s="557"/>
      <c r="L223" s="557"/>
      <c r="M223" s="558"/>
      <c r="O223" s="52" t="b">
        <f t="shared" si="180"/>
        <v>0</v>
      </c>
      <c r="P223" s="52" t="b">
        <f t="shared" si="180"/>
        <v>0</v>
      </c>
    </row>
    <row r="224" spans="2:17" ht="19.95" customHeight="1" x14ac:dyDescent="0.3">
      <c r="B224" s="522" t="s">
        <v>371</v>
      </c>
      <c r="C224" s="523"/>
      <c r="D224" s="528" t="s">
        <v>255</v>
      </c>
      <c r="E224" s="529"/>
      <c r="F224" s="529"/>
      <c r="G224" s="529"/>
      <c r="H224" s="529"/>
      <c r="I224" s="529"/>
      <c r="J224" s="559"/>
      <c r="K224" s="557"/>
      <c r="L224" s="557"/>
      <c r="M224" s="558"/>
      <c r="O224" s="52" t="b">
        <f t="shared" si="180"/>
        <v>0</v>
      </c>
      <c r="P224" s="52" t="b">
        <f t="shared" si="180"/>
        <v>0</v>
      </c>
    </row>
    <row r="225" spans="2:30" ht="19.95" customHeight="1" x14ac:dyDescent="0.3">
      <c r="B225" s="524"/>
      <c r="C225" s="525"/>
      <c r="D225" s="530"/>
      <c r="E225" s="531"/>
      <c r="F225" s="531"/>
      <c r="G225" s="531"/>
      <c r="H225" s="531"/>
      <c r="I225" s="531"/>
      <c r="J225" s="64"/>
      <c r="K225" s="2"/>
      <c r="L225" s="2"/>
      <c r="M225" s="195"/>
      <c r="O225" s="52" t="b">
        <f t="shared" si="180"/>
        <v>0</v>
      </c>
      <c r="P225" s="52" t="b">
        <f t="shared" si="180"/>
        <v>0</v>
      </c>
    </row>
    <row r="226" spans="2:30" ht="19.95" customHeight="1" x14ac:dyDescent="0.3">
      <c r="B226" s="524"/>
      <c r="C226" s="525"/>
      <c r="D226" s="530"/>
      <c r="E226" s="531"/>
      <c r="F226" s="531"/>
      <c r="G226" s="531"/>
      <c r="H226" s="531"/>
      <c r="I226" s="531"/>
      <c r="J226" s="64"/>
      <c r="K226" s="2"/>
      <c r="L226" s="2"/>
      <c r="M226" s="195"/>
      <c r="O226" s="52" t="b">
        <f t="shared" si="180"/>
        <v>0</v>
      </c>
      <c r="P226" s="52" t="b">
        <f t="shared" si="180"/>
        <v>0</v>
      </c>
    </row>
    <row r="227" spans="2:30" ht="19.95" customHeight="1" x14ac:dyDescent="0.3">
      <c r="B227" s="524"/>
      <c r="C227" s="525"/>
      <c r="D227" s="530"/>
      <c r="E227" s="531"/>
      <c r="F227" s="531"/>
      <c r="G227" s="531"/>
      <c r="H227" s="531"/>
      <c r="I227" s="531"/>
      <c r="J227" s="64"/>
      <c r="K227" s="2"/>
      <c r="L227" s="2"/>
      <c r="M227" s="195"/>
      <c r="O227" s="52" t="b">
        <f t="shared" si="180"/>
        <v>0</v>
      </c>
      <c r="P227" s="52" t="b">
        <f t="shared" si="180"/>
        <v>0</v>
      </c>
      <c r="Q227" s="52" t="s">
        <v>256</v>
      </c>
      <c r="S227" s="52" t="s">
        <v>256</v>
      </c>
    </row>
    <row r="228" spans="2:30" ht="19.95" customHeight="1" x14ac:dyDescent="0.3">
      <c r="B228" s="524"/>
      <c r="C228" s="525"/>
      <c r="D228" s="532"/>
      <c r="E228" s="533"/>
      <c r="F228" s="533"/>
      <c r="G228" s="533"/>
      <c r="H228" s="533"/>
      <c r="I228" s="533"/>
      <c r="J228" s="64"/>
      <c r="K228" s="2"/>
      <c r="L228" s="2"/>
      <c r="M228" s="195"/>
      <c r="O228" s="52" t="b">
        <f t="shared" si="180"/>
        <v>0</v>
      </c>
      <c r="P228" s="52" t="b">
        <f t="shared" si="180"/>
        <v>0</v>
      </c>
      <c r="Q228" s="52" t="s">
        <v>362</v>
      </c>
      <c r="R228" s="52" t="s">
        <v>494</v>
      </c>
      <c r="S228" s="52" t="s">
        <v>379</v>
      </c>
    </row>
    <row r="229" spans="2:30" ht="19.95" customHeight="1" thickBot="1" x14ac:dyDescent="0.35">
      <c r="B229" s="526"/>
      <c r="C229" s="527"/>
      <c r="D229" s="199" t="s">
        <v>254</v>
      </c>
      <c r="E229" s="200"/>
      <c r="F229" s="200"/>
      <c r="G229" s="200"/>
      <c r="H229" s="534"/>
      <c r="I229" s="535"/>
      <c r="J229" s="206"/>
      <c r="K229" s="200"/>
      <c r="L229" s="200"/>
      <c r="M229" s="201"/>
      <c r="O229" s="52" t="b">
        <f t="shared" si="180"/>
        <v>0</v>
      </c>
      <c r="P229" s="52" t="b">
        <f t="shared" si="180"/>
        <v>0</v>
      </c>
      <c r="Q229" s="52" t="b">
        <f>$H229="オ"</f>
        <v>0</v>
      </c>
      <c r="R229" s="52" t="b">
        <f>$H229="エ"</f>
        <v>0</v>
      </c>
      <c r="S229" s="52" t="b">
        <f>$H229="ウ"</f>
        <v>0</v>
      </c>
    </row>
    <row r="230" spans="2:30" ht="19.95" customHeight="1" thickTop="1" x14ac:dyDescent="0.3">
      <c r="B230" s="213"/>
      <c r="C230" s="214"/>
      <c r="D230" s="303" t="s">
        <v>376</v>
      </c>
      <c r="E230" s="2"/>
      <c r="F230" s="2"/>
      <c r="G230" s="304"/>
      <c r="H230" s="483"/>
      <c r="I230" s="484"/>
      <c r="J230" s="378"/>
      <c r="K230" s="2"/>
      <c r="L230" s="481"/>
      <c r="M230" s="482"/>
      <c r="O230" s="52" t="b">
        <f t="shared" ref="O230:P230" si="181">O229</f>
        <v>0</v>
      </c>
      <c r="P230" s="52" t="b">
        <f t="shared" si="181"/>
        <v>0</v>
      </c>
      <c r="Q230" s="52" t="b">
        <f>Q229</f>
        <v>0</v>
      </c>
    </row>
    <row r="231" spans="2:30" ht="19.95" customHeight="1" x14ac:dyDescent="0.3">
      <c r="B231" s="506" t="s">
        <v>372</v>
      </c>
      <c r="C231" s="507"/>
      <c r="D231" s="215" t="s">
        <v>361</v>
      </c>
      <c r="E231" s="183"/>
      <c r="F231" s="183"/>
      <c r="G231" s="183"/>
      <c r="H231" s="183"/>
      <c r="I231" s="183"/>
      <c r="J231" s="183"/>
      <c r="K231" s="183"/>
      <c r="L231" s="183"/>
      <c r="M231" s="208"/>
      <c r="O231" s="52" t="b">
        <f t="shared" ref="O231:Q231" si="182">O230</f>
        <v>0</v>
      </c>
      <c r="P231" s="52" t="b">
        <f t="shared" si="182"/>
        <v>0</v>
      </c>
      <c r="Q231" s="52" t="b">
        <f t="shared" si="182"/>
        <v>0</v>
      </c>
    </row>
    <row r="232" spans="2:30" ht="19.95" customHeight="1" x14ac:dyDescent="0.3">
      <c r="B232" s="506"/>
      <c r="C232" s="507"/>
      <c r="D232" s="494"/>
      <c r="E232" s="495"/>
      <c r="F232" s="495"/>
      <c r="G232" s="496"/>
      <c r="H232" s="500" t="s">
        <v>375</v>
      </c>
      <c r="I232" s="502" t="s">
        <v>374</v>
      </c>
      <c r="J232" s="491" t="s">
        <v>418</v>
      </c>
      <c r="K232" s="492"/>
      <c r="L232" s="492"/>
      <c r="M232" s="493"/>
      <c r="O232" s="52" t="b">
        <f t="shared" ref="O232:Q232" si="183">O231</f>
        <v>0</v>
      </c>
      <c r="P232" s="52" t="b">
        <f t="shared" si="183"/>
        <v>0</v>
      </c>
      <c r="Q232" s="52" t="b">
        <f t="shared" si="183"/>
        <v>0</v>
      </c>
    </row>
    <row r="233" spans="2:30" ht="19.95" customHeight="1" x14ac:dyDescent="0.3">
      <c r="B233" s="506"/>
      <c r="C233" s="507"/>
      <c r="D233" s="497"/>
      <c r="E233" s="498"/>
      <c r="F233" s="498"/>
      <c r="G233" s="499"/>
      <c r="H233" s="501"/>
      <c r="I233" s="503"/>
      <c r="J233" s="210" t="s">
        <v>364</v>
      </c>
      <c r="K233" s="211" t="s">
        <v>368</v>
      </c>
      <c r="L233" s="212" t="s">
        <v>369</v>
      </c>
      <c r="M233" s="258" t="s">
        <v>370</v>
      </c>
      <c r="O233" s="52" t="b">
        <f t="shared" ref="O233:Q233" si="184">O232</f>
        <v>0</v>
      </c>
      <c r="P233" s="52" t="b">
        <f t="shared" si="184"/>
        <v>0</v>
      </c>
      <c r="Q233" s="52" t="b">
        <f t="shared" si="184"/>
        <v>0</v>
      </c>
      <c r="S233" s="52" t="s">
        <v>380</v>
      </c>
      <c r="T233" s="52" t="s">
        <v>455</v>
      </c>
      <c r="U233" s="2" t="s">
        <v>257</v>
      </c>
      <c r="V233" s="2" t="s">
        <v>386</v>
      </c>
      <c r="W233" s="230" t="s">
        <v>387</v>
      </c>
      <c r="X233" s="230" t="s">
        <v>495</v>
      </c>
      <c r="Y233" s="230" t="s">
        <v>363</v>
      </c>
      <c r="Z233" s="230" t="s">
        <v>382</v>
      </c>
      <c r="AA233" s="230" t="s">
        <v>383</v>
      </c>
      <c r="AB233" s="230" t="s">
        <v>381</v>
      </c>
      <c r="AC233" s="230" t="s">
        <v>384</v>
      </c>
      <c r="AD233" s="68"/>
    </row>
    <row r="234" spans="2:30" ht="19.95" customHeight="1" x14ac:dyDescent="0.3">
      <c r="B234" s="506"/>
      <c r="C234" s="507"/>
      <c r="D234" s="516" t="s">
        <v>258</v>
      </c>
      <c r="E234" s="517"/>
      <c r="F234" s="188"/>
      <c r="G234" s="188"/>
      <c r="H234" s="263"/>
      <c r="I234" s="216"/>
      <c r="J234" s="191" t="s">
        <v>365</v>
      </c>
      <c r="K234" s="220"/>
      <c r="L234" s="221"/>
      <c r="M234" s="259">
        <f>AB234</f>
        <v>0</v>
      </c>
      <c r="O234" s="52" t="b">
        <f t="shared" ref="O234:Q234" si="185">O233</f>
        <v>0</v>
      </c>
      <c r="P234" s="52" t="b">
        <f t="shared" si="185"/>
        <v>0</v>
      </c>
      <c r="Q234" s="52" t="b">
        <f t="shared" si="185"/>
        <v>0</v>
      </c>
      <c r="R234" s="52" t="b">
        <f>R229</f>
        <v>0</v>
      </c>
      <c r="S234" s="52" t="b">
        <f>S229</f>
        <v>0</v>
      </c>
      <c r="U234" s="2">
        <f>COUNTIF(V234:V246,TRUE)</f>
        <v>0</v>
      </c>
      <c r="V234" s="2" t="b">
        <f>AND(W234=1,SUM(W237:W243)&gt;0)</f>
        <v>0</v>
      </c>
      <c r="W234" s="233">
        <f>IF(OR(Q234=TRUE,R234=TRUE),0,IF(H234="○",1,0))</f>
        <v>0</v>
      </c>
      <c r="X234" s="233"/>
      <c r="Y234" s="231">
        <f>IF(W234&gt;0,I234,0)</f>
        <v>0</v>
      </c>
      <c r="Z234" s="231">
        <f>IF(AND($Y234&gt;0,$S234=FALSE),K234,0)</f>
        <v>0</v>
      </c>
      <c r="AA234" s="231">
        <f>IF($Y234&gt;0,L234,0)</f>
        <v>0</v>
      </c>
      <c r="AB234" s="231">
        <f>SUM(Z234:AA234)</f>
        <v>0</v>
      </c>
      <c r="AC234" s="231">
        <f>SUM(AB234:AB236)</f>
        <v>0</v>
      </c>
      <c r="AD234" s="235"/>
    </row>
    <row r="235" spans="2:30" ht="19.95" customHeight="1" x14ac:dyDescent="0.3">
      <c r="B235" s="506"/>
      <c r="C235" s="507"/>
      <c r="D235" s="518"/>
      <c r="E235" s="519"/>
      <c r="F235" s="379"/>
      <c r="G235" s="379"/>
      <c r="H235" s="460" t="s">
        <v>367</v>
      </c>
      <c r="I235" s="460" t="s">
        <v>367</v>
      </c>
      <c r="J235" s="229" t="s">
        <v>378</v>
      </c>
      <c r="K235" s="222"/>
      <c r="L235" s="223"/>
      <c r="M235" s="260">
        <f t="shared" ref="M235:M237" si="186">AB235</f>
        <v>0</v>
      </c>
      <c r="O235" s="52" t="b">
        <f t="shared" ref="O235:P235" si="187">O234</f>
        <v>0</v>
      </c>
      <c r="P235" s="52" t="b">
        <f t="shared" si="187"/>
        <v>0</v>
      </c>
      <c r="Q235" s="52" t="b">
        <f>Q234</f>
        <v>0</v>
      </c>
      <c r="R235" s="52" t="b">
        <f>R234</f>
        <v>0</v>
      </c>
      <c r="S235" s="52" t="b">
        <f>S234</f>
        <v>0</v>
      </c>
      <c r="U235" s="184" t="s">
        <v>360</v>
      </c>
      <c r="V235" s="184" t="s">
        <v>360</v>
      </c>
      <c r="W235" s="234">
        <f t="shared" ref="W235" si="188">W234</f>
        <v>0</v>
      </c>
      <c r="X235" s="234"/>
      <c r="Y235" s="232">
        <f t="shared" ref="Y235" si="189">Y234</f>
        <v>0</v>
      </c>
      <c r="Z235" s="232">
        <f>IF(AND($Y235&gt;0,$S235=FALSE),K235,0)</f>
        <v>0</v>
      </c>
      <c r="AA235" s="232">
        <f>IF($Y235&gt;0,L235,0)</f>
        <v>0</v>
      </c>
      <c r="AB235" s="232">
        <f t="shared" ref="AB235:AB236" si="190">SUM(Z235:AA235)</f>
        <v>0</v>
      </c>
      <c r="AC235" s="232">
        <f t="shared" ref="AC235" si="191">AC234</f>
        <v>0</v>
      </c>
      <c r="AD235" s="235"/>
    </row>
    <row r="236" spans="2:30" ht="19.95" customHeight="1" x14ac:dyDescent="0.3">
      <c r="B236" s="506"/>
      <c r="C236" s="507"/>
      <c r="D236" s="520"/>
      <c r="E236" s="521"/>
      <c r="F236" s="189"/>
      <c r="G236" s="189"/>
      <c r="H236" s="462"/>
      <c r="I236" s="462"/>
      <c r="J236" s="228" t="s">
        <v>377</v>
      </c>
      <c r="K236" s="224"/>
      <c r="L236" s="225"/>
      <c r="M236" s="261">
        <f t="shared" si="186"/>
        <v>0</v>
      </c>
      <c r="O236" s="52" t="b">
        <f t="shared" ref="O236:Q236" si="192">O235</f>
        <v>0</v>
      </c>
      <c r="P236" s="52" t="b">
        <f t="shared" si="192"/>
        <v>0</v>
      </c>
      <c r="Q236" s="52" t="b">
        <f t="shared" si="192"/>
        <v>0</v>
      </c>
      <c r="R236" s="52" t="b">
        <f>R235</f>
        <v>0</v>
      </c>
      <c r="S236" s="52" t="b">
        <f t="shared" ref="S236" si="193">S235</f>
        <v>0</v>
      </c>
      <c r="U236" s="184" t="s">
        <v>360</v>
      </c>
      <c r="V236" s="184" t="s">
        <v>360</v>
      </c>
      <c r="W236" s="234">
        <f t="shared" ref="W236" si="194">W235</f>
        <v>0</v>
      </c>
      <c r="X236" s="234"/>
      <c r="Y236" s="232">
        <f t="shared" ref="Y236" si="195">Y235</f>
        <v>0</v>
      </c>
      <c r="Z236" s="232">
        <f>IF(AND($Y236&gt;0,$S236=FALSE),K236,0)</f>
        <v>0</v>
      </c>
      <c r="AA236" s="232">
        <f>IF($Y236&gt;0,L236,0)</f>
        <v>0</v>
      </c>
      <c r="AB236" s="232">
        <f t="shared" si="190"/>
        <v>0</v>
      </c>
      <c r="AC236" s="232">
        <f t="shared" ref="AC236" si="196">AC235</f>
        <v>0</v>
      </c>
      <c r="AD236" s="235"/>
    </row>
    <row r="237" spans="2:30" ht="19.95" customHeight="1" x14ac:dyDescent="0.3">
      <c r="B237" s="506"/>
      <c r="C237" s="507"/>
      <c r="D237" s="454" t="s">
        <v>219</v>
      </c>
      <c r="E237" s="181" t="s">
        <v>259</v>
      </c>
      <c r="F237" s="181"/>
      <c r="G237" s="181"/>
      <c r="H237" s="197"/>
      <c r="I237" s="217"/>
      <c r="J237" s="255" t="s">
        <v>415</v>
      </c>
      <c r="K237" s="220"/>
      <c r="L237" s="221"/>
      <c r="M237" s="259">
        <f t="shared" si="186"/>
        <v>0</v>
      </c>
      <c r="N237" s="388" t="str">
        <f>IF(AND(COUNTIF(W237:W241,1)&gt;0,$X237=FALSE,SUM(Y237:Y242)&gt;0,$AC237&lt;5),$U$8,"")</f>
        <v/>
      </c>
      <c r="O237" s="52" t="b">
        <f t="shared" ref="O237:Q237" si="197">O236</f>
        <v>0</v>
      </c>
      <c r="P237" s="52" t="b">
        <f t="shared" si="197"/>
        <v>0</v>
      </c>
      <c r="Q237" s="52" t="b">
        <f t="shared" si="197"/>
        <v>0</v>
      </c>
      <c r="S237" s="52" t="b">
        <f t="shared" ref="S237" si="198">S236</f>
        <v>0</v>
      </c>
      <c r="T237" s="52" t="b">
        <f>OR(Q237=TRUE,SUM(Y237:Y241)=0,AND(X237=FALSE,COUNTIF(W237:W241,2)&gt;0,COUNTIF(W237:W241,1)=0))</f>
        <v>1</v>
      </c>
      <c r="U237" s="2">
        <f>IF(W234=1,IF(V234=TRUE,1,0),U234)</f>
        <v>0</v>
      </c>
      <c r="V237" s="2" t="b">
        <f>OR(COUNTIF(W237:W241,1),V234=TRUE)</f>
        <v>0</v>
      </c>
      <c r="W237" s="233">
        <f>IF(Q237=TRUE,0,IF(H237=$AI$3,1,IF(H237=$AI$4,2,0)))</f>
        <v>0</v>
      </c>
      <c r="X237" s="233" t="b">
        <f>AND(Y234&gt;0,SUM(Y237:Y241)&gt;0)</f>
        <v>0</v>
      </c>
      <c r="Y237" s="231">
        <f t="shared" ref="Y237:Y246" si="199">IF(W237&gt;0,I237,0)</f>
        <v>0</v>
      </c>
      <c r="Z237" s="231">
        <f>IF(OR($S237=TRUE,$T237=TRUE),0,IF(AND($K237+$L237=0,$X237=TRUE),SUM(Z234:Z236),K237))</f>
        <v>0</v>
      </c>
      <c r="AA237" s="231">
        <f>IF($T237=TRUE,0,IF(AND(IF(S237=FALSE,$K237,0)+$L237=0,$X237=TRUE),SUM(AA234:AA236),L237))</f>
        <v>0</v>
      </c>
      <c r="AB237" s="231">
        <f>SUM(Z237:AA237)</f>
        <v>0</v>
      </c>
      <c r="AC237" s="231">
        <f>AB237</f>
        <v>0</v>
      </c>
      <c r="AD237" s="235"/>
    </row>
    <row r="238" spans="2:30" ht="19.95" customHeight="1" x14ac:dyDescent="0.3">
      <c r="B238" s="506"/>
      <c r="C238" s="507"/>
      <c r="D238" s="455"/>
      <c r="E238" s="66" t="s">
        <v>260</v>
      </c>
      <c r="F238" s="66"/>
      <c r="G238" s="66"/>
      <c r="H238" s="198"/>
      <c r="I238" s="218"/>
      <c r="J238" s="460" t="s">
        <v>367</v>
      </c>
      <c r="K238" s="463" t="s">
        <v>366</v>
      </c>
      <c r="L238" s="466" t="s">
        <v>366</v>
      </c>
      <c r="M238" s="488" t="s">
        <v>366</v>
      </c>
      <c r="O238" s="52" t="b">
        <f t="shared" ref="O238:Q238" si="200">O237</f>
        <v>0</v>
      </c>
      <c r="P238" s="52" t="b">
        <f t="shared" si="200"/>
        <v>0</v>
      </c>
      <c r="Q238" s="52" t="b">
        <f t="shared" si="200"/>
        <v>0</v>
      </c>
      <c r="S238" s="52" t="b">
        <f t="shared" ref="S238" si="201">S237</f>
        <v>0</v>
      </c>
      <c r="U238" s="2">
        <f t="shared" ref="U238:V238" si="202">U237</f>
        <v>0</v>
      </c>
      <c r="V238" s="2" t="b">
        <f t="shared" si="202"/>
        <v>0</v>
      </c>
      <c r="W238" s="233">
        <f>IF(Q238=TRUE,0,IF(H238=$AI$3,1,IF(H238=$AI$4,2,0)))</f>
        <v>0</v>
      </c>
      <c r="X238" s="233"/>
      <c r="Y238" s="231">
        <f t="shared" si="199"/>
        <v>0</v>
      </c>
      <c r="Z238" s="231"/>
      <c r="AA238" s="231"/>
      <c r="AB238" s="231"/>
      <c r="AC238" s="231"/>
      <c r="AD238" s="235"/>
    </row>
    <row r="239" spans="2:30" ht="19.95" customHeight="1" x14ac:dyDescent="0.3">
      <c r="B239" s="506"/>
      <c r="C239" s="507"/>
      <c r="D239" s="455"/>
      <c r="E239" s="66" t="s">
        <v>3</v>
      </c>
      <c r="F239" s="66"/>
      <c r="G239" s="66"/>
      <c r="H239" s="198"/>
      <c r="I239" s="218"/>
      <c r="J239" s="461"/>
      <c r="K239" s="464"/>
      <c r="L239" s="467"/>
      <c r="M239" s="489"/>
      <c r="O239" s="52" t="b">
        <f t="shared" ref="O239:Q239" si="203">O238</f>
        <v>0</v>
      </c>
      <c r="P239" s="52" t="b">
        <f t="shared" si="203"/>
        <v>0</v>
      </c>
      <c r="Q239" s="52" t="b">
        <f t="shared" si="203"/>
        <v>0</v>
      </c>
      <c r="S239" s="52" t="b">
        <f t="shared" ref="S239" si="204">S238</f>
        <v>0</v>
      </c>
      <c r="U239" s="2">
        <f t="shared" ref="U239:V239" si="205">U238</f>
        <v>0</v>
      </c>
      <c r="V239" s="2" t="b">
        <f t="shared" si="205"/>
        <v>0</v>
      </c>
      <c r="W239" s="233">
        <f>IF(Q239=TRUE,0,IF(H239=$AI$3,1,IF(H239=$AI$4,2,0)))</f>
        <v>0</v>
      </c>
      <c r="X239" s="233"/>
      <c r="Y239" s="231">
        <f t="shared" si="199"/>
        <v>0</v>
      </c>
      <c r="Z239" s="231"/>
      <c r="AA239" s="231"/>
      <c r="AB239" s="231"/>
      <c r="AC239" s="231"/>
      <c r="AD239" s="235"/>
    </row>
    <row r="240" spans="2:30" ht="19.95" customHeight="1" x14ac:dyDescent="0.3">
      <c r="B240" s="506"/>
      <c r="C240" s="507"/>
      <c r="D240" s="455"/>
      <c r="E240" s="66" t="s">
        <v>4</v>
      </c>
      <c r="F240" s="66"/>
      <c r="G240" s="66"/>
      <c r="H240" s="198"/>
      <c r="I240" s="218"/>
      <c r="J240" s="461"/>
      <c r="K240" s="464"/>
      <c r="L240" s="467"/>
      <c r="M240" s="489"/>
      <c r="O240" s="52" t="b">
        <f t="shared" ref="O240:Q240" si="206">O239</f>
        <v>0</v>
      </c>
      <c r="P240" s="52" t="b">
        <f t="shared" si="206"/>
        <v>0</v>
      </c>
      <c r="Q240" s="52" t="b">
        <f t="shared" si="206"/>
        <v>0</v>
      </c>
      <c r="S240" s="52" t="b">
        <f t="shared" ref="S240" si="207">S239</f>
        <v>0</v>
      </c>
      <c r="U240" s="2">
        <f t="shared" ref="U240:V240" si="208">U239</f>
        <v>0</v>
      </c>
      <c r="V240" s="2" t="b">
        <f t="shared" si="208"/>
        <v>0</v>
      </c>
      <c r="W240" s="233">
        <f>IF(Q240=TRUE,0,IF(H240=$AI$3,1,IF(H240=$AI$4,2,0)))</f>
        <v>0</v>
      </c>
      <c r="X240" s="233"/>
      <c r="Y240" s="231">
        <f t="shared" si="199"/>
        <v>0</v>
      </c>
      <c r="Z240" s="231"/>
      <c r="AA240" s="231"/>
      <c r="AB240" s="231"/>
      <c r="AC240" s="231"/>
      <c r="AD240" s="235"/>
    </row>
    <row r="241" spans="2:30" ht="19.95" customHeight="1" x14ac:dyDescent="0.3">
      <c r="B241" s="506"/>
      <c r="C241" s="507"/>
      <c r="D241" s="455"/>
      <c r="E241" s="245" t="s">
        <v>261</v>
      </c>
      <c r="F241" s="245"/>
      <c r="G241" s="245"/>
      <c r="H241" s="246"/>
      <c r="I241" s="247"/>
      <c r="J241" s="461"/>
      <c r="K241" s="464"/>
      <c r="L241" s="467"/>
      <c r="M241" s="489"/>
      <c r="O241" s="52" t="b">
        <f t="shared" ref="O241:Q241" si="209">O240</f>
        <v>0</v>
      </c>
      <c r="P241" s="52" t="b">
        <f t="shared" si="209"/>
        <v>0</v>
      </c>
      <c r="Q241" s="52" t="b">
        <f t="shared" si="209"/>
        <v>0</v>
      </c>
      <c r="S241" s="52" t="b">
        <f t="shared" ref="S241" si="210">S240</f>
        <v>0</v>
      </c>
      <c r="U241" s="2">
        <f t="shared" ref="U241:V241" si="211">U240</f>
        <v>0</v>
      </c>
      <c r="V241" s="2" t="b">
        <f t="shared" si="211"/>
        <v>0</v>
      </c>
      <c r="W241" s="233">
        <f>IF(Q241=TRUE,0,IF(H241=$AI$3,1,IF(H241=$AI$4,2,0)))</f>
        <v>0</v>
      </c>
      <c r="X241" s="233"/>
      <c r="Y241" s="231">
        <f t="shared" si="199"/>
        <v>0</v>
      </c>
      <c r="Z241" s="231"/>
      <c r="AA241" s="231"/>
      <c r="AB241" s="231"/>
      <c r="AC241" s="231"/>
      <c r="AD241" s="235"/>
    </row>
    <row r="242" spans="2:30" ht="19.95" customHeight="1" x14ac:dyDescent="0.3">
      <c r="B242" s="506"/>
      <c r="C242" s="507"/>
      <c r="D242" s="456"/>
      <c r="E242" s="457" t="s">
        <v>414</v>
      </c>
      <c r="F242" s="458"/>
      <c r="G242" s="459"/>
      <c r="H242" s="411" t="s">
        <v>367</v>
      </c>
      <c r="I242" s="248"/>
      <c r="J242" s="462"/>
      <c r="K242" s="465"/>
      <c r="L242" s="468"/>
      <c r="M242" s="490"/>
      <c r="O242" s="52" t="b">
        <f t="shared" ref="O242:Q242" si="212">O241</f>
        <v>0</v>
      </c>
      <c r="P242" s="52" t="b">
        <f t="shared" si="212"/>
        <v>0</v>
      </c>
      <c r="Q242" s="52" t="b">
        <f t="shared" si="212"/>
        <v>0</v>
      </c>
      <c r="S242" s="52" t="b">
        <f t="shared" ref="S242" si="213">S241</f>
        <v>0</v>
      </c>
      <c r="W242" s="233">
        <f>IF(COUNTIF(W237:W241,"&lt;&gt;0")&gt;1,1,0)</f>
        <v>0</v>
      </c>
      <c r="X242" s="233"/>
      <c r="Y242" s="231">
        <f t="shared" si="199"/>
        <v>0</v>
      </c>
      <c r="Z242" s="231"/>
      <c r="AA242" s="231"/>
      <c r="AB242" s="231"/>
      <c r="AC242" s="231"/>
      <c r="AD242" s="235"/>
    </row>
    <row r="243" spans="2:30" ht="19.95" customHeight="1" x14ac:dyDescent="0.3">
      <c r="B243" s="506"/>
      <c r="C243" s="507"/>
      <c r="D243" s="504" t="s">
        <v>220</v>
      </c>
      <c r="E243" s="505"/>
      <c r="F243" s="65"/>
      <c r="G243" s="65"/>
      <c r="H243" s="196"/>
      <c r="I243" s="219"/>
      <c r="J243" s="190" t="s">
        <v>415</v>
      </c>
      <c r="K243" s="227"/>
      <c r="L243" s="226"/>
      <c r="M243" s="262">
        <f>AB243</f>
        <v>0</v>
      </c>
      <c r="N243" s="388" t="str">
        <f>IF(AND($W243=1,$X243=FALSE,$Y243&gt;0,$AC243&lt;5),$U$8,"")</f>
        <v/>
      </c>
      <c r="O243" s="52" t="b">
        <f t="shared" ref="O243:Q243" si="214">O242</f>
        <v>0</v>
      </c>
      <c r="P243" s="52" t="b">
        <f t="shared" si="214"/>
        <v>0</v>
      </c>
      <c r="Q243" s="52" t="b">
        <f t="shared" si="214"/>
        <v>0</v>
      </c>
      <c r="S243" s="52" t="b">
        <f t="shared" ref="S243" si="215">S242</f>
        <v>0</v>
      </c>
      <c r="T243" s="52" t="b">
        <f>OR(Q243=TRUE,Y243=0,AND(X243=FALSE,W243=2))</f>
        <v>1</v>
      </c>
      <c r="U243" s="2">
        <f>U241</f>
        <v>0</v>
      </c>
      <c r="V243" s="209" t="b">
        <f>OR(W243=1,V234=TRUE)</f>
        <v>0</v>
      </c>
      <c r="W243" s="233">
        <f>IF(Q243=TRUE,0,IF(H243=$AI$3,1,IF(H243=$AI$4,2,0)))</f>
        <v>0</v>
      </c>
      <c r="X243" s="233" t="b">
        <f>AND(Y234&gt;0,Y243&gt;0)</f>
        <v>0</v>
      </c>
      <c r="Y243" s="231">
        <f t="shared" si="199"/>
        <v>0</v>
      </c>
      <c r="Z243" s="231">
        <f>IF(OR($S243=TRUE,$T243=TRUE),0,IF(AND($K243+$L243=0,$X243=TRUE),SUM(Z234:Z236),K243))</f>
        <v>0</v>
      </c>
      <c r="AA243" s="231">
        <f>IF($T243=TRUE,0,IF(AND(IF(S243=FALSE,$K243,0)+$L243=0,$X243=TRUE),SUM(AA234:AA236),L243))</f>
        <v>0</v>
      </c>
      <c r="AB243" s="231">
        <f>SUM(Z243:AA243)</f>
        <v>0</v>
      </c>
      <c r="AC243" s="231">
        <f>AB243</f>
        <v>0</v>
      </c>
      <c r="AD243" s="235"/>
    </row>
    <row r="244" spans="2:30" ht="19.95" customHeight="1" x14ac:dyDescent="0.3">
      <c r="B244" s="506"/>
      <c r="C244" s="507"/>
      <c r="D244" s="504" t="s">
        <v>435</v>
      </c>
      <c r="E244" s="505"/>
      <c r="F244" s="65"/>
      <c r="G244" s="65"/>
      <c r="H244" s="196"/>
      <c r="I244" s="219"/>
      <c r="J244" s="190" t="s">
        <v>415</v>
      </c>
      <c r="K244" s="227"/>
      <c r="L244" s="226"/>
      <c r="M244" s="262">
        <f t="shared" ref="M244:M246" si="216">AB244</f>
        <v>0</v>
      </c>
      <c r="O244" s="52" t="b">
        <f t="shared" ref="O244:Q244" si="217">O243</f>
        <v>0</v>
      </c>
      <c r="P244" s="52" t="b">
        <f t="shared" si="217"/>
        <v>0</v>
      </c>
      <c r="Q244" s="52" t="b">
        <f t="shared" si="217"/>
        <v>0</v>
      </c>
      <c r="S244" s="52" t="b">
        <f t="shared" ref="S244" si="218">S243</f>
        <v>0</v>
      </c>
      <c r="U244" s="2">
        <f>IF(OR(W234=1,U234&gt;0),1,0)</f>
        <v>0</v>
      </c>
      <c r="V244" s="2" t="b">
        <f>OR(V234=TRUE,V237=TRUE,V238=TRUE)</f>
        <v>0</v>
      </c>
      <c r="W244" s="233">
        <f>IF(Q234=TRUE,0,IF(H244="○",1,0))</f>
        <v>0</v>
      </c>
      <c r="X244" s="233" t="b">
        <f>AND(Y244&gt;0,SUM(Y234:Y243)&gt;0)</f>
        <v>0</v>
      </c>
      <c r="Y244" s="231">
        <f t="shared" si="199"/>
        <v>0</v>
      </c>
      <c r="Z244" s="231">
        <f>IF(AND($Y244&gt;0,$S244=FALSE),IF(K244+L244&gt;0,K244,IF(AC234&gt;0,SUM(Z234:Z236),IF(AC237&gt;0,Z237,IF(AC243&gt;0,Z243,0)))),0)</f>
        <v>0</v>
      </c>
      <c r="AA244" s="231">
        <f>IF($Y244&gt;0,IF(IF(S244=FALSE,K244,0)+L244&gt;0,L244,IF(AC234&gt;0,SUM(AA234:AA236),IF(AC237&gt;0,AA237,IF(AC243&gt;0,AA243,0)))),0)</f>
        <v>0</v>
      </c>
      <c r="AB244" s="231">
        <f t="shared" ref="AB244:AB246" si="219">SUM(Z244:AA244)</f>
        <v>0</v>
      </c>
      <c r="AC244" s="231">
        <f t="shared" ref="AC244:AC245" si="220">AB244</f>
        <v>0</v>
      </c>
      <c r="AD244" s="235"/>
    </row>
    <row r="245" spans="2:30" ht="19.95" customHeight="1" x14ac:dyDescent="0.3">
      <c r="B245" s="506"/>
      <c r="C245" s="507"/>
      <c r="D245" s="504" t="s">
        <v>262</v>
      </c>
      <c r="E245" s="505"/>
      <c r="F245" s="65"/>
      <c r="G245" s="65"/>
      <c r="H245" s="196"/>
      <c r="I245" s="219"/>
      <c r="J245" s="256" t="s">
        <v>416</v>
      </c>
      <c r="K245" s="227"/>
      <c r="L245" s="226"/>
      <c r="M245" s="262">
        <f t="shared" si="216"/>
        <v>0</v>
      </c>
      <c r="O245" s="52" t="b">
        <f t="shared" ref="O245:Q245" si="221">O244</f>
        <v>0</v>
      </c>
      <c r="P245" s="52" t="b">
        <f t="shared" si="221"/>
        <v>0</v>
      </c>
      <c r="Q245" s="52" t="b">
        <f t="shared" si="221"/>
        <v>0</v>
      </c>
      <c r="R245" s="52" t="b">
        <f>R236</f>
        <v>0</v>
      </c>
      <c r="S245" s="52" t="b">
        <f t="shared" ref="S245" si="222">S244</f>
        <v>0</v>
      </c>
      <c r="T245" s="52" t="b">
        <f>IF(AND(H245="",H246&lt;&gt;""),TRUE)</f>
        <v>0</v>
      </c>
      <c r="U245" s="2">
        <f>IF(V246=TRUE,-1,IF(OR(W234=1,W244=1),1,U244))</f>
        <v>0</v>
      </c>
      <c r="V245" s="2" t="b">
        <f>IF(W245=1,TRUE)</f>
        <v>0</v>
      </c>
      <c r="W245" s="233">
        <f>IF(OR(Q235=TRUE,T245=TRUE,R245=TRUE),0,IF(H245="○",1,0))</f>
        <v>0</v>
      </c>
      <c r="X245" s="233"/>
      <c r="Y245" s="231">
        <f t="shared" si="199"/>
        <v>0</v>
      </c>
      <c r="Z245" s="231">
        <f>IF(AND($Y245&gt;0,$S245=FALSE),K245,0)</f>
        <v>0</v>
      </c>
      <c r="AA245" s="231">
        <f>IF($Y245&gt;0,L245,0)</f>
        <v>0</v>
      </c>
      <c r="AB245" s="231">
        <f t="shared" si="219"/>
        <v>0</v>
      </c>
      <c r="AC245" s="231">
        <f t="shared" si="220"/>
        <v>0</v>
      </c>
      <c r="AD245" s="235" t="s">
        <v>385</v>
      </c>
    </row>
    <row r="246" spans="2:30" ht="20.100000000000001" customHeight="1" x14ac:dyDescent="0.3">
      <c r="B246" s="506"/>
      <c r="C246" s="507"/>
      <c r="D246" s="510" t="s">
        <v>263</v>
      </c>
      <c r="E246" s="511"/>
      <c r="F246" s="511"/>
      <c r="G246" s="512"/>
      <c r="H246" s="263"/>
      <c r="I246" s="264"/>
      <c r="J246" s="255" t="s">
        <v>416</v>
      </c>
      <c r="K246" s="227"/>
      <c r="L246" s="226"/>
      <c r="M246" s="262">
        <f t="shared" si="216"/>
        <v>0</v>
      </c>
      <c r="O246" s="52" t="b">
        <f t="shared" ref="O246:Q246" si="223">O245</f>
        <v>0</v>
      </c>
      <c r="P246" s="52" t="b">
        <f t="shared" si="223"/>
        <v>0</v>
      </c>
      <c r="Q246" s="52" t="b">
        <f t="shared" si="223"/>
        <v>0</v>
      </c>
      <c r="R246" s="52" t="b">
        <f>R245</f>
        <v>0</v>
      </c>
      <c r="S246" s="52" t="b">
        <f t="shared" ref="S246" si="224">S245</f>
        <v>0</v>
      </c>
      <c r="T246" s="52" t="b">
        <f>IF(AND(H245&lt;&gt;"",H246=""),TRUE)</f>
        <v>0</v>
      </c>
      <c r="U246" s="2">
        <f>IF(V245=TRUE,-1,IF(OR(W234=1,W244=1),1,U244))</f>
        <v>0</v>
      </c>
      <c r="V246" s="2" t="b">
        <f>IF(W246=1,TRUE)</f>
        <v>0</v>
      </c>
      <c r="W246" s="233">
        <f>IF(OR(Q236=TRUE,T246=TRUE,R246=TRUE),0,IF(H246="○",1,0))</f>
        <v>0</v>
      </c>
      <c r="X246" s="233"/>
      <c r="Y246" s="231">
        <f t="shared" si="199"/>
        <v>0</v>
      </c>
      <c r="Z246" s="231">
        <f>IF(AND($Y246&gt;0,$S246=FALSE),K246,0)</f>
        <v>0</v>
      </c>
      <c r="AA246" s="231">
        <f>IF($Y246&gt;0,L246,0)</f>
        <v>0</v>
      </c>
      <c r="AB246" s="231">
        <f t="shared" si="219"/>
        <v>0</v>
      </c>
      <c r="AC246" s="231">
        <f>AB246</f>
        <v>0</v>
      </c>
      <c r="AD246" s="231">
        <f>IF($Y246&gt;0,K247,0)</f>
        <v>0</v>
      </c>
    </row>
    <row r="247" spans="2:30" ht="20.100000000000001" customHeight="1" thickBot="1" x14ac:dyDescent="0.35">
      <c r="B247" s="508"/>
      <c r="C247" s="509"/>
      <c r="D247" s="513"/>
      <c r="E247" s="514"/>
      <c r="F247" s="514"/>
      <c r="G247" s="515"/>
      <c r="H247" s="389" t="s">
        <v>367</v>
      </c>
      <c r="I247" s="389" t="s">
        <v>367</v>
      </c>
      <c r="J247" s="257" t="s">
        <v>417</v>
      </c>
      <c r="K247" s="376"/>
      <c r="L247" s="390" t="s">
        <v>366</v>
      </c>
      <c r="M247" s="391" t="s">
        <v>366</v>
      </c>
      <c r="O247" s="52" t="b">
        <f t="shared" ref="O247:Q247" si="225">O246</f>
        <v>0</v>
      </c>
      <c r="P247" s="52" t="b">
        <f t="shared" si="225"/>
        <v>0</v>
      </c>
      <c r="Q247" s="52" t="b">
        <f t="shared" si="225"/>
        <v>0</v>
      </c>
      <c r="R247" s="52" t="b">
        <f>R246</f>
        <v>0</v>
      </c>
      <c r="Y247" s="231">
        <f>Y246</f>
        <v>0</v>
      </c>
      <c r="Z247" s="235"/>
      <c r="AA247" s="235"/>
      <c r="AB247" s="235"/>
      <c r="AC247" s="235"/>
      <c r="AD247" s="235"/>
    </row>
  </sheetData>
  <sheetProtection algorithmName="SHA-512" hashValue="n1Kj/yWQThRxE1WSLI2dfZSpCCGARHnnrdJ2rA/3hMoCbk8paEA1QuEcTfux3nC7t3QWo1NUSGfCfwMuNo++fw==" saltValue="wCctHmegYy+K+8MxYZygUA==" spinCount="100000" sheet="1" objects="1" scenarios="1" selectLockedCells="1"/>
  <mergeCells count="267">
    <mergeCell ref="D48:E48"/>
    <mergeCell ref="D49:E49"/>
    <mergeCell ref="D50:E50"/>
    <mergeCell ref="B36:C52"/>
    <mergeCell ref="D51:G52"/>
    <mergeCell ref="B58:B59"/>
    <mergeCell ref="D58:I58"/>
    <mergeCell ref="D59:I59"/>
    <mergeCell ref="D39:E41"/>
    <mergeCell ref="H40:H41"/>
    <mergeCell ref="I40:I41"/>
    <mergeCell ref="D37:G38"/>
    <mergeCell ref="H37:H38"/>
    <mergeCell ref="I37:I38"/>
    <mergeCell ref="B60:C61"/>
    <mergeCell ref="E61:G61"/>
    <mergeCell ref="H61:I61"/>
    <mergeCell ref="B19:B20"/>
    <mergeCell ref="D19:I19"/>
    <mergeCell ref="D20:I20"/>
    <mergeCell ref="B54:B57"/>
    <mergeCell ref="E54:H54"/>
    <mergeCell ref="D55:I55"/>
    <mergeCell ref="D56:I56"/>
    <mergeCell ref="D57:I57"/>
    <mergeCell ref="H26:I26"/>
    <mergeCell ref="D24:I24"/>
    <mergeCell ref="D23:I23"/>
    <mergeCell ref="B21:C22"/>
    <mergeCell ref="E22:G22"/>
    <mergeCell ref="H22:I22"/>
    <mergeCell ref="B23:B28"/>
    <mergeCell ref="C23:C26"/>
    <mergeCell ref="E26:G26"/>
    <mergeCell ref="D28:E28"/>
    <mergeCell ref="B29:C34"/>
    <mergeCell ref="D29:I33"/>
    <mergeCell ref="H34:I34"/>
    <mergeCell ref="B68:C73"/>
    <mergeCell ref="D68:I72"/>
    <mergeCell ref="H73:I73"/>
    <mergeCell ref="H74:I74"/>
    <mergeCell ref="L74:M74"/>
    <mergeCell ref="B62:B67"/>
    <mergeCell ref="C62:C65"/>
    <mergeCell ref="E65:G65"/>
    <mergeCell ref="D67:E67"/>
    <mergeCell ref="G67:I67"/>
    <mergeCell ref="H65:I65"/>
    <mergeCell ref="D63:I63"/>
    <mergeCell ref="H64:I64"/>
    <mergeCell ref="D62:I62"/>
    <mergeCell ref="J66:M68"/>
    <mergeCell ref="B75:C91"/>
    <mergeCell ref="D78:E80"/>
    <mergeCell ref="H79:H80"/>
    <mergeCell ref="I79:I80"/>
    <mergeCell ref="D81:D86"/>
    <mergeCell ref="J82:J86"/>
    <mergeCell ref="K82:K86"/>
    <mergeCell ref="L82:L86"/>
    <mergeCell ref="M82:M86"/>
    <mergeCell ref="D76:G77"/>
    <mergeCell ref="H76:H77"/>
    <mergeCell ref="I76:I77"/>
    <mergeCell ref="J76:M76"/>
    <mergeCell ref="D87:E87"/>
    <mergeCell ref="D88:E88"/>
    <mergeCell ref="D89:E89"/>
    <mergeCell ref="E86:G86"/>
    <mergeCell ref="D90:G91"/>
    <mergeCell ref="B97:B98"/>
    <mergeCell ref="D97:I97"/>
    <mergeCell ref="D98:I98"/>
    <mergeCell ref="B99:C100"/>
    <mergeCell ref="E100:G100"/>
    <mergeCell ref="H100:I100"/>
    <mergeCell ref="B93:B96"/>
    <mergeCell ref="E93:H93"/>
    <mergeCell ref="D94:I94"/>
    <mergeCell ref="D95:I95"/>
    <mergeCell ref="D96:I96"/>
    <mergeCell ref="B107:C112"/>
    <mergeCell ref="D107:I111"/>
    <mergeCell ref="H112:I112"/>
    <mergeCell ref="L113:M113"/>
    <mergeCell ref="H113:I113"/>
    <mergeCell ref="B101:B106"/>
    <mergeCell ref="C101:C104"/>
    <mergeCell ref="D101:I101"/>
    <mergeCell ref="D102:I102"/>
    <mergeCell ref="H103:I103"/>
    <mergeCell ref="E104:G104"/>
    <mergeCell ref="H104:I104"/>
    <mergeCell ref="D106:E106"/>
    <mergeCell ref="G106:I106"/>
    <mergeCell ref="J105:M107"/>
    <mergeCell ref="D115:G116"/>
    <mergeCell ref="H115:H116"/>
    <mergeCell ref="I115:I116"/>
    <mergeCell ref="J115:M115"/>
    <mergeCell ref="D126:E126"/>
    <mergeCell ref="D127:E127"/>
    <mergeCell ref="D128:E128"/>
    <mergeCell ref="E125:G125"/>
    <mergeCell ref="B114:C130"/>
    <mergeCell ref="D129:G130"/>
    <mergeCell ref="D117:E119"/>
    <mergeCell ref="H118:H119"/>
    <mergeCell ref="I118:I119"/>
    <mergeCell ref="D120:D125"/>
    <mergeCell ref="J121:J125"/>
    <mergeCell ref="K121:K125"/>
    <mergeCell ref="L121:L125"/>
    <mergeCell ref="M121:M125"/>
    <mergeCell ref="B136:B137"/>
    <mergeCell ref="D136:I136"/>
    <mergeCell ref="D137:I137"/>
    <mergeCell ref="B138:C139"/>
    <mergeCell ref="E139:G139"/>
    <mergeCell ref="H139:I139"/>
    <mergeCell ref="B132:B135"/>
    <mergeCell ref="E132:H132"/>
    <mergeCell ref="D133:I133"/>
    <mergeCell ref="D134:I134"/>
    <mergeCell ref="D135:I135"/>
    <mergeCell ref="B146:C151"/>
    <mergeCell ref="D146:I150"/>
    <mergeCell ref="H151:I151"/>
    <mergeCell ref="L152:M152"/>
    <mergeCell ref="H152:I152"/>
    <mergeCell ref="B140:B145"/>
    <mergeCell ref="C140:C143"/>
    <mergeCell ref="D140:I140"/>
    <mergeCell ref="D141:I141"/>
    <mergeCell ref="H142:I142"/>
    <mergeCell ref="E143:G143"/>
    <mergeCell ref="H143:I143"/>
    <mergeCell ref="D145:E145"/>
    <mergeCell ref="G145:I145"/>
    <mergeCell ref="J144:M146"/>
    <mergeCell ref="D154:G155"/>
    <mergeCell ref="H154:H155"/>
    <mergeCell ref="I154:I155"/>
    <mergeCell ref="J154:M154"/>
    <mergeCell ref="D165:E165"/>
    <mergeCell ref="D166:E166"/>
    <mergeCell ref="D167:E167"/>
    <mergeCell ref="E164:G164"/>
    <mergeCell ref="B153:C169"/>
    <mergeCell ref="D168:G169"/>
    <mergeCell ref="D156:E158"/>
    <mergeCell ref="H157:H158"/>
    <mergeCell ref="I157:I158"/>
    <mergeCell ref="D159:D164"/>
    <mergeCell ref="J160:J164"/>
    <mergeCell ref="K160:K164"/>
    <mergeCell ref="L160:L164"/>
    <mergeCell ref="M160:M164"/>
    <mergeCell ref="B175:B176"/>
    <mergeCell ref="D175:I175"/>
    <mergeCell ref="D176:I176"/>
    <mergeCell ref="B177:C178"/>
    <mergeCell ref="E178:G178"/>
    <mergeCell ref="H178:I178"/>
    <mergeCell ref="B171:B174"/>
    <mergeCell ref="E171:H171"/>
    <mergeCell ref="D172:I172"/>
    <mergeCell ref="D173:I173"/>
    <mergeCell ref="D174:I174"/>
    <mergeCell ref="B185:C190"/>
    <mergeCell ref="D185:I189"/>
    <mergeCell ref="H190:I190"/>
    <mergeCell ref="L191:M191"/>
    <mergeCell ref="H191:I191"/>
    <mergeCell ref="B179:B184"/>
    <mergeCell ref="C179:C182"/>
    <mergeCell ref="D179:I179"/>
    <mergeCell ref="D180:I180"/>
    <mergeCell ref="H181:I181"/>
    <mergeCell ref="E182:G182"/>
    <mergeCell ref="H182:I182"/>
    <mergeCell ref="D184:E184"/>
    <mergeCell ref="G184:I184"/>
    <mergeCell ref="J183:M185"/>
    <mergeCell ref="D193:G194"/>
    <mergeCell ref="H193:H194"/>
    <mergeCell ref="I193:I194"/>
    <mergeCell ref="J193:M193"/>
    <mergeCell ref="D204:E204"/>
    <mergeCell ref="D205:E205"/>
    <mergeCell ref="D206:E206"/>
    <mergeCell ref="E203:G203"/>
    <mergeCell ref="B192:C208"/>
    <mergeCell ref="D207:G208"/>
    <mergeCell ref="D195:E197"/>
    <mergeCell ref="H196:H197"/>
    <mergeCell ref="I196:I197"/>
    <mergeCell ref="D198:D203"/>
    <mergeCell ref="J199:J203"/>
    <mergeCell ref="K199:K203"/>
    <mergeCell ref="L199:L203"/>
    <mergeCell ref="M199:M203"/>
    <mergeCell ref="B214:B215"/>
    <mergeCell ref="D214:I214"/>
    <mergeCell ref="D215:I215"/>
    <mergeCell ref="B216:C217"/>
    <mergeCell ref="E217:G217"/>
    <mergeCell ref="H217:I217"/>
    <mergeCell ref="B210:B213"/>
    <mergeCell ref="E210:H210"/>
    <mergeCell ref="D211:I211"/>
    <mergeCell ref="D212:I212"/>
    <mergeCell ref="D213:I213"/>
    <mergeCell ref="B224:C229"/>
    <mergeCell ref="D224:I228"/>
    <mergeCell ref="H229:I229"/>
    <mergeCell ref="L230:M230"/>
    <mergeCell ref="H230:I230"/>
    <mergeCell ref="B218:B223"/>
    <mergeCell ref="C218:C221"/>
    <mergeCell ref="D218:I218"/>
    <mergeCell ref="D219:I219"/>
    <mergeCell ref="H220:I220"/>
    <mergeCell ref="E221:G221"/>
    <mergeCell ref="H221:I221"/>
    <mergeCell ref="D223:E223"/>
    <mergeCell ref="G223:I223"/>
    <mergeCell ref="J222:M224"/>
    <mergeCell ref="D232:G233"/>
    <mergeCell ref="H232:H233"/>
    <mergeCell ref="I232:I233"/>
    <mergeCell ref="J232:M232"/>
    <mergeCell ref="D243:E243"/>
    <mergeCell ref="D244:E244"/>
    <mergeCell ref="D245:E245"/>
    <mergeCell ref="E242:G242"/>
    <mergeCell ref="B231:C247"/>
    <mergeCell ref="D246:G247"/>
    <mergeCell ref="D234:E236"/>
    <mergeCell ref="H235:H236"/>
    <mergeCell ref="I235:I236"/>
    <mergeCell ref="D237:D242"/>
    <mergeCell ref="J238:J242"/>
    <mergeCell ref="K238:K242"/>
    <mergeCell ref="L238:L242"/>
    <mergeCell ref="M238:M242"/>
    <mergeCell ref="B2:C2"/>
    <mergeCell ref="E2:G2"/>
    <mergeCell ref="H2:I2"/>
    <mergeCell ref="K2:L2"/>
    <mergeCell ref="D42:D47"/>
    <mergeCell ref="E47:G47"/>
    <mergeCell ref="J43:J47"/>
    <mergeCell ref="K43:K47"/>
    <mergeCell ref="L43:L47"/>
    <mergeCell ref="B15:B18"/>
    <mergeCell ref="E15:H15"/>
    <mergeCell ref="D16:I16"/>
    <mergeCell ref="D17:I17"/>
    <mergeCell ref="D18:I18"/>
    <mergeCell ref="G28:I28"/>
    <mergeCell ref="L35:M35"/>
    <mergeCell ref="H35:I35"/>
    <mergeCell ref="J27:M29"/>
    <mergeCell ref="M43:M47"/>
    <mergeCell ref="J37:M37"/>
  </mergeCells>
  <phoneticPr fontId="55"/>
  <conditionalFormatting sqref="B35:M52 B74:M91 B113:M130 B152:M169 B191:M208 B230:M247">
    <cfRule type="expression" dxfId="35" priority="3">
      <formula>$Q35=TRUE</formula>
    </cfRule>
  </conditionalFormatting>
  <conditionalFormatting sqref="B54:M247">
    <cfRule type="expression" dxfId="34" priority="1">
      <formula>$O54=FALSE</formula>
    </cfRule>
  </conditionalFormatting>
  <conditionalFormatting sqref="D54 D93 D132 D171 D210 D55:I59 D61:I61 D63:I63 D65:I65 D66 D67:E67 G67:I67 H73:I74 H78 H81:H85 H87:H90 D94:I98 D100:I100 D102:I102 D104:I104 D105 D106:E106 G106:I106 H112:I113 H117 H120:H124 H126:H129 D133:I137 D139:I139 D141:I141 D143:I143 D144 D145:E145 G145:I145 H151:I152 H156 H159:H163 H165:H168 D172:I176 D178:I178 D180:I180 D182:I182 D183 D184:E184 G184:I184 H190:I191 H195 H198:H202 H204:H207 D211:I215 D217:I217 D219:I219 D221:I221 D222 D223:E223 G223:I223 H229:I230 H234 H237:H241 H243:H246">
    <cfRule type="expression" dxfId="33" priority="180">
      <formula>$P54=FALSE</formula>
    </cfRule>
  </conditionalFormatting>
  <conditionalFormatting sqref="D54 D93 D132 D171 D210">
    <cfRule type="expression" dxfId="32" priority="2">
      <formula>$P54=FALSE</formula>
    </cfRule>
  </conditionalFormatting>
  <conditionalFormatting sqref="H39 H42:H46 H48:H51 H78 H81:H85 H87:H90 H117 H120:H124 H126:H129 H156 H159:H163 H165:H168 H195 H198:H202 H204:H207 H234 H237:H241 H243:H246">
    <cfRule type="expression" dxfId="31" priority="479">
      <formula>$U39&gt;0</formula>
    </cfRule>
  </conditionalFormatting>
  <conditionalFormatting sqref="H39 H50:H51 H78 H89:H90 H117 H128:H129 H156 H167:H168 H195 H206:H207 H234 H245:H246">
    <cfRule type="expression" dxfId="30" priority="11">
      <formula>$R39=TRUE</formula>
    </cfRule>
  </conditionalFormatting>
  <conditionalFormatting sqref="I39 I42:I51 I78 I81:I90 I117 I120:I129 I156 I159:I168 I195 I198:I207 I234 I237:I246">
    <cfRule type="expression" dxfId="29" priority="30">
      <formula>$W39=0</formula>
    </cfRule>
  </conditionalFormatting>
  <conditionalFormatting sqref="K39:K42 K48:K51 K78:K81 K87:K90 K117:K120 K126:K129 K156:K159 K165:K168 K195:K198 K204:K207 K234:K237 K243:K246">
    <cfRule type="expression" dxfId="28" priority="32">
      <formula>$S39=TRUE</formula>
    </cfRule>
  </conditionalFormatting>
  <conditionalFormatting sqref="K39:L42 K48:L51 K78:L81 K87:L90 K117:L120 K126:L129 K156:L159 K165:L168 K195:L198 K204:L207 K234:L237 L237 K243:L246 D54 D55:I59 D61:I61 D63 D65:I65 D66:D67 G67 H73:I74 H78:I78 H81:I85 H87:I90 D93 D94:I98 D100:I100 D102 D104:I104 D105:E106 G106 H112:I113 H117:I117 H120:I124 H126:I129 D132 D133:I137 D139:I139 D141 D143:I143 D144:D145 G145 H151:I152 H156:I156 H159:I163 H165:I168 D171 D172:I176 D178:I178 D180 D182:I182 D183:D184 G184 H190:I191 H195:I195 H198:I202 H204:I207 D210 D211:I215 D217:I217 D219 D221:I221 D222:D223 G223 H229:I230 H234:I234 H237:I241 H243:I246 H39:I39 H42:I46 I47 H48:I51 I86 I125 I164 I203 I242 K52 K91 K130 K169 K208 K247 H34:H35 D19 D24 D26:I26 D27:D28 G28">
    <cfRule type="notContainsBlanks" dxfId="27" priority="193">
      <formula>LEN(TRIM(D19))&gt;0</formula>
    </cfRule>
  </conditionalFormatting>
  <conditionalFormatting sqref="K39:L42 K48:L52 K78:L81 K87:L90 K117:L120 K126:L129 K156:L159 K165:L168 K195:L198 K204:L207 K234:L237 K243:L246">
    <cfRule type="expression" dxfId="26" priority="874">
      <formula>$AC39&gt;0</formula>
    </cfRule>
  </conditionalFormatting>
  <conditionalFormatting sqref="K42:L42 K48:L49 K81:L81 K87:L88 K120:L120 K126:L127 K159:L159 K165:L166 K198:L198 K204:L205 K237:L237 K243:L244">
    <cfRule type="expression" dxfId="25" priority="183">
      <formula>$X42=TRUE</formula>
    </cfRule>
  </conditionalFormatting>
  <conditionalFormatting sqref="K39:M41 K48:M51 K52 K78:M80 K88:M90 K91 K117:M119 K126:M129 K130 K156:M158 K165:M168 K169 K195:M197 K204:M207 K208 K234:M236 K243:M246 K247">
    <cfRule type="expression" dxfId="24" priority="24">
      <formula>$Y39=0</formula>
    </cfRule>
  </conditionalFormatting>
  <conditionalFormatting sqref="K42:M42 K48:M48 H50:H51 K81:M81 K87:M87 H89:H90 K120:M120 K126:M126 H128:H129 K159:M159 K165:M165 H167:H168 K198:M198 K204:M204 H206:H207 K237:M237 K243:M243 H245:H246">
    <cfRule type="expression" dxfId="23" priority="13">
      <formula>$T42=TRUE</formula>
    </cfRule>
  </conditionalFormatting>
  <conditionalFormatting sqref="M48 M126 M165 M204 M243 M42 M81 M87 M120 M159 M198 M237">
    <cfRule type="expression" dxfId="22" priority="191">
      <formula>$N42&lt;&gt;""</formula>
    </cfRule>
  </conditionalFormatting>
  <dataValidations count="12">
    <dataValidation type="list" imeMode="fullKatakana" allowBlank="1" showInputMessage="1" showErrorMessage="1" sqref="H34 H229 H151 H112 H190 H73" xr:uid="{692CEDE9-3A85-4F31-B4E4-04F73F546AF9}">
      <formula1>$AG$3:$AG$7</formula1>
    </dataValidation>
    <dataValidation type="list" allowBlank="1" showInputMessage="1" showErrorMessage="1" sqref="H120:H124 H243 H237:H241 H126 H165 H204 H87 H198:H202 H159:H163 H81:H85 H48 H42:H46" xr:uid="{F56A3061-F48B-494E-8FF7-94136C976F02}">
      <formula1>$AI$3:$AI$4</formula1>
    </dataValidation>
    <dataValidation type="list" imeMode="disabled" allowBlank="1" showInputMessage="1" showErrorMessage="1" sqref="H195 H244:H246 H234 H88:H90 H205:H207 H78 H166:H168 H127:H129 H117 H156 H49:H51 H39" xr:uid="{3E21B1C8-92F5-4B83-9C3A-56C8A2631382}">
      <formula1>$AH$3</formula1>
    </dataValidation>
    <dataValidation type="whole" imeMode="disabled" operator="greaterThanOrEqual" allowBlank="1" showInputMessage="1" showErrorMessage="1" error="整数を入力してください" sqref="H152:I152 H113:I113 H191:I191 I195 K195:L198 H74:I74 H35:I35 L35:M35 I39 K39:L42 I117 K117:L120 I120:I124 I198:I202 L230:M230 I48:I51 I78 K78:L81 I81:I85 I156 K48:L51 I87:I90 I42:I46 K165:L168 I204:I207 K87:L90 I126:I129 L113:M113 K156:L159 I159:I163 K126:L129 I165:I168 L74:M74 L191:M191 L152:M152 H230:I230 I234 K234:L237 I237:I241 K204:L207 I243:I246 K243:L246" xr:uid="{3EB95980-E0DD-46FE-9E7E-54EE6CA85495}">
      <formula1>0</formula1>
    </dataValidation>
    <dataValidation imeMode="hiragana" allowBlank="1" showInputMessage="1" showErrorMessage="1" sqref="H22 D16:H18 D20:H20 H26 D24:H24 D26:E26 D22:E22 H61 D55:H57 D59:H59 H65 D63:H63 D65:E65 E61 H178 D172:H174 D176:H176 H182 D180:H180 D182:E182 E178 H100 D94:H96 D98:H98 H104 D102:H102 D104:E104 E100 H139 D133:H135 D137:H137 H143 D141:H141 D143:E143 E139 H217 D211:H213 D215:H215 H221 D219:H219 D221:E221 E217" xr:uid="{8AC64625-8BB0-4FF9-B133-DF70CD82E9F2}"/>
    <dataValidation imeMode="disabled" allowBlank="1" showInputMessage="1" showErrorMessage="1" sqref="G28 D27:D28 G67 D66:D67 G184 D183:D184 G106 D105:D106 G145 D144:D145 G223 D222:D223" xr:uid="{CCB05951-033F-4B8A-B711-53EC4644CAE1}"/>
    <dataValidation imeMode="fullKatakana" allowBlank="1" showInputMessage="1" showErrorMessage="1" promptTitle="法人名カナ" prompt="法人名をカナで入力してください_x000a_アルファベットの会社名もカナで入力してください_x000a_例）ABC株式会社　→　エービーシーカブシキガイシャ" sqref="D175 D58 D136 D97 D214" xr:uid="{C2DA9BEC-FB9E-4379-A7D1-310D076F67CB}"/>
    <dataValidation type="list" imeMode="hiragana" allowBlank="1" showInputMessage="1" sqref="D61 D217 D139 D100 D178" xr:uid="{70EBF66F-F2FB-44E5-A7BE-B447BB4023FC}">
      <formula1>$AF$3:$AF$7</formula1>
    </dataValidation>
    <dataValidation type="list" imeMode="hiragana" allowBlank="1" showInputMessage="1" showErrorMessage="1" sqref="D15 D210 D132 D93 D171 D54" xr:uid="{75661F44-F255-42DD-BCFC-F36127948736}">
      <formula1>$AE$3:$AE$49</formula1>
    </dataValidation>
    <dataValidation type="whole" imeMode="disabled" operator="greaterThanOrEqual" allowBlank="1" showInputMessage="1" showErrorMessage="1" error="整数を入力してください" promptTitle="導入事業所数（合計）※複数システムを導入する場合のみ" prompt="複数システムを導入する事業所も1つとして数えてください_x000a_例）_x000a_①予約受付システムを事業所A、B（2箇所）に導入、_x000a_②ASNシステムを事業所B（1箇所）に導入する場合_x000a_→「2」を入力" sqref="I203 I86 I164 I47 I125 I242" xr:uid="{3E292469-D341-4C67-B3A3-DECB730DD5A7}">
      <formula1>0</formula1>
    </dataValidation>
    <dataValidation imeMode="fullKatakana" allowBlank="1" showInputMessage="1" showErrorMessage="1" promptTitle="法人名カナ" prompt="法人名をカナで入力してください_x000a_アルファベットの会社名もカナで入力してください_x000a_例）ABC株式会社_x000a_→　エービーシーカブシキガイシャ" sqref="D19:I19" xr:uid="{B59C72CE-1F47-4CF1-A022-9302BBB151B2}"/>
    <dataValidation type="custom" imeMode="disabled" operator="greaterThanOrEqual" allowBlank="1" showInputMessage="1" showErrorMessage="1" error="整数を入力してください_x000a_※申請荷台数は、車両1台につき3基まで" sqref="K52 K91 K130 K169 K208 K247" xr:uid="{548D4A00-BFD9-4DB4-9D6A-D4773B5E868E}">
      <formula1>AND(K52&gt;=0,MOD(K52,1)=0,K52/M51&lt;=3)</formula1>
    </dataValidation>
  </dataValidations>
  <hyperlinks>
    <hyperlink ref="B2:C2" location="②申請者情報!D19" display="代表申請者▼" xr:uid="{4EB5DC7C-91E5-4FA2-8FC4-F6933E7D90BD}"/>
    <hyperlink ref="D2" location="②申請者情報!D54" display="共同申請者１▼" xr:uid="{F0546641-FBD9-40BB-B632-F4D42C6B4FD6}"/>
    <hyperlink ref="E2:G2" location="②申請者情報!D93" display="共同申請者２▼" xr:uid="{8FB0106A-1503-4F30-A5C1-2B8BA23AFD38}"/>
    <hyperlink ref="H2:I2" location="②申請者情報!D132" display="共同申請者３▼" xr:uid="{0EA135FE-4C96-49CA-B77C-584E251FF192}"/>
    <hyperlink ref="J2" location="②申請者情報!D171" display="共同申請者４▼" xr:uid="{8AB41E9D-A0FA-4FA0-9452-2023E3CD09AC}"/>
    <hyperlink ref="K2:L2" location="②申請者情報!D210" display="共同申請者５▼" xr:uid="{A9F52565-13A8-4B98-9454-8CA5D3EA1A58}"/>
  </hyperlinks>
  <pageMargins left="0.70866141732283472" right="0.70866141732283472" top="0.55118110236220474" bottom="0.35433070866141736" header="0.31496062992125984" footer="0.31496062992125984"/>
  <pageSetup paperSize="9" scale="46" fitToHeight="0" orientation="portrait" useFirstPageNumber="1" r:id="rId1"/>
  <headerFooter scaleWithDoc="0">
    <oddFooter>&amp;C&amp;P</oddFooter>
  </headerFooter>
  <rowBreaks count="2" manualBreakCount="2">
    <brk id="91" min="1" max="12" man="1"/>
    <brk id="169"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BFD4F-A54C-47DF-819A-6AD997369C18}">
  <sheetPr codeName="Sheet4">
    <pageSetUpPr fitToPage="1"/>
  </sheetPr>
  <dimension ref="A1:AK72"/>
  <sheetViews>
    <sheetView showGridLines="0" topLeftCell="N1" zoomScale="85" zoomScaleNormal="85" zoomScaleSheetLayoutView="70" workbookViewId="0">
      <selection activeCell="P6" sqref="P6"/>
    </sheetView>
  </sheetViews>
  <sheetFormatPr defaultRowHeight="14.4" outlineLevelRow="1" x14ac:dyDescent="0.3"/>
  <cols>
    <col min="1" max="1" width="0.90625" style="97" customWidth="1"/>
    <col min="2" max="2" width="4.26953125" customWidth="1"/>
    <col min="3" max="3" width="17.453125" customWidth="1"/>
    <col min="4" max="4" width="1.6328125" customWidth="1"/>
    <col min="5" max="5" width="15.36328125" customWidth="1"/>
    <col min="6" max="6" width="3.6328125" customWidth="1"/>
    <col min="7" max="7" width="10.7265625" customWidth="1"/>
    <col min="8" max="8" width="10.6328125" customWidth="1"/>
    <col min="9" max="9" width="15.26953125" customWidth="1"/>
    <col min="10" max="11" width="0.90625" style="97" customWidth="1"/>
    <col min="12" max="12" width="1.453125" style="101" customWidth="1"/>
    <col min="13" max="13" width="5" style="101" customWidth="1"/>
    <col min="14" max="14" width="7.6328125" style="101" customWidth="1"/>
    <col min="15" max="15" width="20.90625" style="101" customWidth="1"/>
    <col min="16" max="18" width="15.6328125" customWidth="1"/>
    <col min="19" max="19" width="15.6328125" hidden="1" customWidth="1"/>
    <col min="20" max="20" width="15.6328125" style="128" hidden="1" customWidth="1"/>
    <col min="21" max="21" width="15.6328125" customWidth="1"/>
    <col min="22" max="22" width="2.453125" customWidth="1"/>
    <col min="23" max="24" width="6.453125" style="103" hidden="1" customWidth="1"/>
    <col min="25" max="26" width="6.453125" style="104" hidden="1" customWidth="1"/>
    <col min="27" max="28" width="6.453125" style="325" hidden="1" customWidth="1"/>
    <col min="29" max="29" width="7.36328125" style="68" hidden="1" customWidth="1"/>
    <col min="30" max="30" width="2.453125" customWidth="1"/>
    <col min="34" max="34" width="11.6328125" customWidth="1"/>
  </cols>
  <sheetData>
    <row r="1" spans="2:37" ht="16.2" customHeight="1" x14ac:dyDescent="0.3">
      <c r="B1" s="98" t="s">
        <v>8</v>
      </c>
      <c r="C1" s="99"/>
      <c r="D1" s="99"/>
      <c r="E1" s="99"/>
      <c r="F1" s="99"/>
      <c r="G1" s="99"/>
      <c r="H1" s="99"/>
      <c r="I1" s="99"/>
      <c r="L1" s="100"/>
      <c r="M1" s="588" t="s">
        <v>619</v>
      </c>
      <c r="N1" s="588"/>
      <c r="O1" s="588"/>
      <c r="P1" s="588"/>
      <c r="Q1" s="588"/>
      <c r="R1" s="588"/>
      <c r="S1" s="588"/>
      <c r="T1" s="588"/>
      <c r="U1" s="588"/>
      <c r="V1" s="588"/>
      <c r="W1" s="588"/>
      <c r="X1" s="588"/>
      <c r="Y1" s="588"/>
      <c r="Z1" s="588"/>
      <c r="AA1" s="588"/>
      <c r="AB1" s="588"/>
      <c r="AC1" s="588"/>
      <c r="AD1" s="588"/>
      <c r="AE1" s="588"/>
      <c r="AF1" s="588"/>
      <c r="AG1" s="588"/>
      <c r="AH1" s="588"/>
      <c r="AI1" s="588"/>
      <c r="AJ1" s="588"/>
      <c r="AK1" s="588"/>
    </row>
    <row r="2" spans="2:37" ht="20.100000000000001" customHeight="1" x14ac:dyDescent="0.2">
      <c r="B2" s="102" t="s">
        <v>9</v>
      </c>
      <c r="C2" s="99"/>
      <c r="D2" s="99"/>
      <c r="E2" s="99"/>
      <c r="F2" s="99"/>
      <c r="G2" s="99"/>
      <c r="H2" s="99"/>
      <c r="I2" s="99"/>
      <c r="L2" s="100"/>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row>
    <row r="3" spans="2:37" ht="20.100000000000001" customHeight="1" thickBot="1" x14ac:dyDescent="0.35">
      <c r="B3" s="99"/>
      <c r="C3" s="99"/>
      <c r="D3" s="99"/>
      <c r="E3" s="99"/>
      <c r="F3" s="99"/>
      <c r="G3" s="99"/>
      <c r="H3" s="99"/>
      <c r="I3" s="105" t="s">
        <v>10</v>
      </c>
      <c r="L3" s="100"/>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row>
    <row r="4" spans="2:37" ht="20.100000000000001" customHeight="1" x14ac:dyDescent="0.3">
      <c r="B4" s="604" t="s">
        <v>11</v>
      </c>
      <c r="C4" s="604"/>
      <c r="D4" s="604"/>
      <c r="E4" s="665" t="s">
        <v>358</v>
      </c>
      <c r="F4" s="605" t="s">
        <v>12</v>
      </c>
      <c r="G4" s="605"/>
      <c r="H4" s="605" t="s">
        <v>13</v>
      </c>
      <c r="I4" s="605" t="s">
        <v>14</v>
      </c>
      <c r="L4" s="100"/>
      <c r="M4" s="610"/>
      <c r="N4" s="606"/>
      <c r="O4" s="607"/>
      <c r="P4" s="619" t="s">
        <v>55</v>
      </c>
      <c r="Q4" s="621" t="s">
        <v>28</v>
      </c>
      <c r="R4" s="663" t="s">
        <v>617</v>
      </c>
      <c r="S4" s="667" t="s">
        <v>271</v>
      </c>
      <c r="T4" s="612" t="s">
        <v>276</v>
      </c>
      <c r="U4" s="589" t="s">
        <v>29</v>
      </c>
    </row>
    <row r="5" spans="2:37" ht="20.100000000000001" customHeight="1" thickBot="1" x14ac:dyDescent="0.35">
      <c r="B5" s="604"/>
      <c r="C5" s="604"/>
      <c r="D5" s="604"/>
      <c r="E5" s="666"/>
      <c r="F5" s="605"/>
      <c r="G5" s="605"/>
      <c r="H5" s="605"/>
      <c r="I5" s="605"/>
      <c r="L5" s="100"/>
      <c r="M5" s="611"/>
      <c r="N5" s="608"/>
      <c r="O5" s="609"/>
      <c r="P5" s="620"/>
      <c r="Q5" s="622"/>
      <c r="R5" s="664"/>
      <c r="S5" s="668"/>
      <c r="T5" s="613"/>
      <c r="U5" s="590"/>
      <c r="W5" s="103" t="s">
        <v>274</v>
      </c>
      <c r="X5" s="382" t="s">
        <v>278</v>
      </c>
      <c r="Y5" s="103" t="s">
        <v>273</v>
      </c>
      <c r="Z5" s="103" t="s">
        <v>272</v>
      </c>
      <c r="AA5" s="326" t="s">
        <v>313</v>
      </c>
      <c r="AB5" s="326" t="s">
        <v>314</v>
      </c>
      <c r="AC5" s="68" t="s">
        <v>275</v>
      </c>
    </row>
    <row r="6" spans="2:37" ht="22.2" customHeight="1" thickBot="1" x14ac:dyDescent="0.35">
      <c r="B6" s="591" t="s">
        <v>15</v>
      </c>
      <c r="C6" s="594" t="s">
        <v>16</v>
      </c>
      <c r="D6" s="595"/>
      <c r="E6" s="598" t="str">
        <f>IF(AA6+AA17+AA28+AA39+AA50+AA61=0,"",AA6+AA17+AA28+AA39+AA50+AA61)</f>
        <v/>
      </c>
      <c r="F6" s="598" t="str">
        <f>IF(AB6+AB17+AB28+AB39+AB50+AB61=0,"",AB6+AB17+AB28+AB39+AB50+AB61)</f>
        <v/>
      </c>
      <c r="G6" s="598"/>
      <c r="H6" s="599" t="s">
        <v>17</v>
      </c>
      <c r="I6" s="598" t="str">
        <f>IF(U6+U17+U28+U39+U50+U61=0,"",U6+U17+U28+U39+U50+U61)</f>
        <v/>
      </c>
      <c r="L6" s="100"/>
      <c r="M6" s="623" t="s">
        <v>264</v>
      </c>
      <c r="N6" s="600" t="s">
        <v>202</v>
      </c>
      <c r="O6" s="601"/>
      <c r="P6" s="129"/>
      <c r="Q6" s="130"/>
      <c r="R6" s="422" t="s">
        <v>360</v>
      </c>
      <c r="S6" s="412">
        <f>②申請者情報!AC39</f>
        <v>0</v>
      </c>
      <c r="T6" s="405">
        <f>IFERROR(Q6/2/S6,0)</f>
        <v>0</v>
      </c>
      <c r="U6" s="107">
        <f>ROUNDDOWN(IF(W6=TRUE,IF(T6&gt;AC6,AC6*S6,T6*S6),0),-3)</f>
        <v>0</v>
      </c>
      <c r="W6" s="108" t="b">
        <f>AND(X6=FALSE,Y6=TRUE,Z6=1)</f>
        <v>0</v>
      </c>
      <c r="X6" s="383" t="b">
        <f>②申請者情報!Q39</f>
        <v>0</v>
      </c>
      <c r="Y6" s="109" t="b">
        <f>②申請者情報!V39</f>
        <v>0</v>
      </c>
      <c r="Z6" s="109">
        <f>②申請者情報!W39</f>
        <v>0</v>
      </c>
      <c r="AA6" s="327">
        <f>IF($W6=TRUE,P6,0)</f>
        <v>0</v>
      </c>
      <c r="AB6" s="328">
        <f>IF($W6=TRUE,Q6,0)</f>
        <v>0</v>
      </c>
      <c r="AC6" s="249">
        <v>140000</v>
      </c>
    </row>
    <row r="7" spans="2:37" ht="22.2" customHeight="1" thickBot="1" x14ac:dyDescent="0.35">
      <c r="B7" s="592"/>
      <c r="C7" s="596"/>
      <c r="D7" s="597"/>
      <c r="E7" s="598"/>
      <c r="F7" s="598"/>
      <c r="G7" s="598"/>
      <c r="H7" s="599"/>
      <c r="I7" s="598"/>
      <c r="L7" s="100"/>
      <c r="M7" s="624"/>
      <c r="N7" s="602" t="s">
        <v>203</v>
      </c>
      <c r="O7" s="603"/>
      <c r="P7" s="110">
        <f>SUM(AA8:AA12)</f>
        <v>0</v>
      </c>
      <c r="Q7" s="110">
        <f>SUM(AB8:AB12)</f>
        <v>0</v>
      </c>
      <c r="R7" s="423" t="s">
        <v>360</v>
      </c>
      <c r="S7" s="413" t="s">
        <v>199</v>
      </c>
      <c r="T7" s="106">
        <f>SUM(T8:T12)</f>
        <v>0</v>
      </c>
      <c r="U7" s="111">
        <f>IF(T12&gt;0,IF(T7&gt;AC12,AC12,T7),IF(T7&gt;AC8,AC8,T7))</f>
        <v>0</v>
      </c>
      <c r="X7" s="384"/>
      <c r="AA7" s="329">
        <f>SUM(AA8:AA12)</f>
        <v>0</v>
      </c>
      <c r="AB7" s="330">
        <f>SUM(AB8:AB12)</f>
        <v>0</v>
      </c>
      <c r="AC7" s="250"/>
    </row>
    <row r="8" spans="2:37" ht="22.2" customHeight="1" thickBot="1" x14ac:dyDescent="0.35">
      <c r="B8" s="592"/>
      <c r="C8" s="594" t="str">
        <f>"予約受付システム等"&amp;CHAR(10)&amp;"(ｼｽﾃﾑ名:"&amp;IF(中間シート!D14="","　　　　　)",中間シート!D14&amp;")")</f>
        <v>予約受付システム等
(ｼｽﾃﾑ名:　　　　　)</v>
      </c>
      <c r="D8" s="595"/>
      <c r="E8" s="598" t="str">
        <f>IF(AA7+AA18+AA29+AA40+AA51+AA62=0,"",AA7+AA18+AA29+AA40+AA51+AA62)</f>
        <v/>
      </c>
      <c r="F8" s="598" t="str">
        <f>IF(AB7+AB18+AB29+AB40+AB51+AB62=0,"",AB7+AB18+AB29+AB40+AB51+AB62)</f>
        <v/>
      </c>
      <c r="G8" s="598"/>
      <c r="H8" s="599" t="s">
        <v>17</v>
      </c>
      <c r="I8" s="598" t="str">
        <f>IF(U7+U18+U29+U40+U51+U62=0,"",U7+U18+U29+U40+U51+U62)</f>
        <v/>
      </c>
      <c r="L8" s="100"/>
      <c r="M8" s="624"/>
      <c r="N8" s="614" t="s">
        <v>198</v>
      </c>
      <c r="O8" s="113" t="s">
        <v>0</v>
      </c>
      <c r="P8" s="135"/>
      <c r="Q8" s="136"/>
      <c r="R8" s="424" t="s">
        <v>360</v>
      </c>
      <c r="S8" s="414" t="s">
        <v>199</v>
      </c>
      <c r="T8" s="402">
        <f>IF(W8=TRUE,IF(Q8/2&gt;AC8,AC8,ROUNDDOWN(Q8/2,-3)),0)</f>
        <v>0</v>
      </c>
      <c r="U8" s="114" t="s">
        <v>199</v>
      </c>
      <c r="W8" s="103" t="b">
        <f t="shared" ref="W8:W17" si="0">AND(X8=FALSE,Y8=TRUE,Z8=1)</f>
        <v>0</v>
      </c>
      <c r="X8" s="384" t="b">
        <f>②申請者情報!Q42</f>
        <v>0</v>
      </c>
      <c r="Y8" s="104" t="b">
        <f>②申請者情報!V42</f>
        <v>0</v>
      </c>
      <c r="Z8" s="104">
        <f>②申請者情報!W42</f>
        <v>0</v>
      </c>
      <c r="AA8" s="331">
        <f t="shared" ref="AA8:AA17" si="1">IF($W8=TRUE,P8,0)</f>
        <v>0</v>
      </c>
      <c r="AB8" s="332">
        <f t="shared" ref="AB8:AB17" si="2">IF($W8=TRUE,Q8,0)</f>
        <v>0</v>
      </c>
      <c r="AC8" s="250">
        <v>40000000</v>
      </c>
    </row>
    <row r="9" spans="2:37" ht="22.2" customHeight="1" thickBot="1" x14ac:dyDescent="0.35">
      <c r="B9" s="592"/>
      <c r="C9" s="596"/>
      <c r="D9" s="597"/>
      <c r="E9" s="598"/>
      <c r="F9" s="598"/>
      <c r="G9" s="598"/>
      <c r="H9" s="599"/>
      <c r="I9" s="598"/>
      <c r="L9" s="100"/>
      <c r="M9" s="624"/>
      <c r="N9" s="615"/>
      <c r="O9" s="115" t="s">
        <v>1</v>
      </c>
      <c r="P9" s="131"/>
      <c r="Q9" s="132"/>
      <c r="R9" s="425" t="s">
        <v>360</v>
      </c>
      <c r="S9" s="415" t="s">
        <v>199</v>
      </c>
      <c r="T9" s="403">
        <f>IF(W9=TRUE,IF(Q9/2&gt;AC9,AC9,ROUNDDOWN(Q9/2,-3)),0)</f>
        <v>0</v>
      </c>
      <c r="U9" s="116" t="s">
        <v>199</v>
      </c>
      <c r="W9" s="103" t="b">
        <f t="shared" si="0"/>
        <v>0</v>
      </c>
      <c r="X9" s="384" t="b">
        <f>②申請者情報!Q43</f>
        <v>0</v>
      </c>
      <c r="Y9" s="104" t="b">
        <f>②申請者情報!V43</f>
        <v>0</v>
      </c>
      <c r="Z9" s="104">
        <f>②申請者情報!W43</f>
        <v>0</v>
      </c>
      <c r="AA9" s="331">
        <f t="shared" si="1"/>
        <v>0</v>
      </c>
      <c r="AB9" s="332">
        <f t="shared" si="2"/>
        <v>0</v>
      </c>
      <c r="AC9" s="250">
        <v>40000000</v>
      </c>
    </row>
    <row r="10" spans="2:37" ht="22.2" customHeight="1" thickBot="1" x14ac:dyDescent="0.35">
      <c r="B10" s="592"/>
      <c r="C10" s="617" t="s">
        <v>18</v>
      </c>
      <c r="D10" s="618"/>
      <c r="E10" s="598" t="str">
        <f>IF(AA13+AA24+AA35+AA46+AA57+AA68=0,"",AA13+AA24+AA35+AA46+AA57+AA68)</f>
        <v/>
      </c>
      <c r="F10" s="598" t="str">
        <f>IF(AB13+AB24+AB35+AB46+AB57+AB68=0,"",AB13+AB24+AB35+AB46+AB57+AB68)</f>
        <v/>
      </c>
      <c r="G10" s="598"/>
      <c r="H10" s="599" t="s">
        <v>17</v>
      </c>
      <c r="I10" s="598" t="str">
        <f>IF(U13+U24+U35+U46+U57+U68=0,"",U13+U24+U35+U46+U57+U68)</f>
        <v/>
      </c>
      <c r="L10" s="100"/>
      <c r="M10" s="624"/>
      <c r="N10" s="615"/>
      <c r="O10" s="115" t="s">
        <v>6</v>
      </c>
      <c r="P10" s="131"/>
      <c r="Q10" s="132"/>
      <c r="R10" s="425" t="s">
        <v>360</v>
      </c>
      <c r="S10" s="415" t="s">
        <v>199</v>
      </c>
      <c r="T10" s="403">
        <f>IF(W10=TRUE,IF(Q10/2&gt;AC10,AC10,ROUNDDOWN(Q10/2,-3)),0)</f>
        <v>0</v>
      </c>
      <c r="U10" s="116" t="s">
        <v>199</v>
      </c>
      <c r="W10" s="103" t="b">
        <f t="shared" si="0"/>
        <v>0</v>
      </c>
      <c r="X10" s="384" t="b">
        <f>②申請者情報!Q44</f>
        <v>0</v>
      </c>
      <c r="Y10" s="104" t="b">
        <f>②申請者情報!V44</f>
        <v>0</v>
      </c>
      <c r="Z10" s="104">
        <f>②申請者情報!W44</f>
        <v>0</v>
      </c>
      <c r="AA10" s="331">
        <f t="shared" si="1"/>
        <v>0</v>
      </c>
      <c r="AB10" s="332">
        <f t="shared" si="2"/>
        <v>0</v>
      </c>
      <c r="AC10" s="250">
        <v>40000000</v>
      </c>
    </row>
    <row r="11" spans="2:37" ht="22.2" customHeight="1" thickBot="1" x14ac:dyDescent="0.35">
      <c r="B11" s="592"/>
      <c r="C11" s="617"/>
      <c r="D11" s="618"/>
      <c r="E11" s="598"/>
      <c r="F11" s="598"/>
      <c r="G11" s="598"/>
      <c r="H11" s="599"/>
      <c r="I11" s="598"/>
      <c r="L11" s="100"/>
      <c r="M11" s="624"/>
      <c r="N11" s="615"/>
      <c r="O11" s="115" t="s">
        <v>7</v>
      </c>
      <c r="P11" s="131"/>
      <c r="Q11" s="132"/>
      <c r="R11" s="425" t="s">
        <v>360</v>
      </c>
      <c r="S11" s="415" t="s">
        <v>199</v>
      </c>
      <c r="T11" s="403">
        <f>IF(W11=TRUE,IF(Q11/2&gt;AC11,AC11,ROUNDDOWN(Q11/2,-3)),0)</f>
        <v>0</v>
      </c>
      <c r="U11" s="116" t="s">
        <v>199</v>
      </c>
      <c r="W11" s="103" t="b">
        <f t="shared" si="0"/>
        <v>0</v>
      </c>
      <c r="X11" s="384" t="b">
        <f>②申請者情報!Q45</f>
        <v>0</v>
      </c>
      <c r="Y11" s="104" t="b">
        <f>②申請者情報!V45</f>
        <v>0</v>
      </c>
      <c r="Z11" s="104">
        <f>②申請者情報!W45</f>
        <v>0</v>
      </c>
      <c r="AA11" s="331">
        <f t="shared" si="1"/>
        <v>0</v>
      </c>
      <c r="AB11" s="332">
        <f t="shared" si="2"/>
        <v>0</v>
      </c>
      <c r="AC11" s="250">
        <v>40000000</v>
      </c>
    </row>
    <row r="12" spans="2:37" ht="22.2" customHeight="1" thickBot="1" x14ac:dyDescent="0.35">
      <c r="B12" s="592"/>
      <c r="C12" s="594" t="s">
        <v>437</v>
      </c>
      <c r="D12" s="595"/>
      <c r="E12" s="598" t="str">
        <f>IF(AA14+AA25+AA36+AA47+AA58+AA69=0,"",AA14+AA25+AA36+AA47+AA58+AA69)</f>
        <v/>
      </c>
      <c r="F12" s="598" t="str">
        <f>IF(AB14+AB25+AB36+AB47+AB58+AB69=0,"",AB14+AB25+AB36+AB47+AB58+AB69)</f>
        <v/>
      </c>
      <c r="G12" s="598"/>
      <c r="H12" s="599" t="s">
        <v>17</v>
      </c>
      <c r="I12" s="598" t="str">
        <f>IF(U14+U25+U36+U47+U58+U69=0,"",U14+U25+U36+U47+U58+U69)</f>
        <v/>
      </c>
      <c r="L12" s="100"/>
      <c r="M12" s="624"/>
      <c r="N12" s="616"/>
      <c r="O12" s="117" t="s">
        <v>2</v>
      </c>
      <c r="P12" s="133"/>
      <c r="Q12" s="134"/>
      <c r="R12" s="426" t="s">
        <v>360</v>
      </c>
      <c r="S12" s="416" t="s">
        <v>199</v>
      </c>
      <c r="T12" s="404">
        <f>IF(W12=TRUE,IF(Q12/2&gt;AC12,AC12,ROUNDDOWN(Q12/2,-3)),0)</f>
        <v>0</v>
      </c>
      <c r="U12" s="118" t="s">
        <v>199</v>
      </c>
      <c r="W12" s="119" t="b">
        <f t="shared" si="0"/>
        <v>0</v>
      </c>
      <c r="X12" s="385" t="b">
        <f>②申請者情報!Q46</f>
        <v>0</v>
      </c>
      <c r="Y12" s="120" t="b">
        <f>②申請者情報!V46</f>
        <v>0</v>
      </c>
      <c r="Z12" s="121">
        <f>②申請者情報!W46</f>
        <v>0</v>
      </c>
      <c r="AA12" s="333">
        <f t="shared" si="1"/>
        <v>0</v>
      </c>
      <c r="AB12" s="334">
        <f t="shared" si="2"/>
        <v>0</v>
      </c>
      <c r="AC12" s="251">
        <v>50000000</v>
      </c>
    </row>
    <row r="13" spans="2:37" ht="22.2" customHeight="1" thickBot="1" x14ac:dyDescent="0.35">
      <c r="B13" s="592"/>
      <c r="C13" s="617"/>
      <c r="D13" s="618"/>
      <c r="E13" s="598"/>
      <c r="F13" s="598"/>
      <c r="G13" s="598"/>
      <c r="H13" s="599"/>
      <c r="I13" s="598"/>
      <c r="L13" s="100"/>
      <c r="M13" s="624"/>
      <c r="N13" s="602" t="s">
        <v>204</v>
      </c>
      <c r="O13" s="603"/>
      <c r="P13" s="135"/>
      <c r="Q13" s="136"/>
      <c r="R13" s="423" t="s">
        <v>360</v>
      </c>
      <c r="S13" s="413" t="s">
        <v>199</v>
      </c>
      <c r="T13" s="106">
        <f>Q13/2</f>
        <v>0</v>
      </c>
      <c r="U13" s="386">
        <f>ROUNDDOWN(IF(W13=TRUE,IF(T13&gt;AC13,AC13,T13),0),-3)</f>
        <v>0</v>
      </c>
      <c r="W13" s="103" t="b">
        <f t="shared" si="0"/>
        <v>0</v>
      </c>
      <c r="X13" s="384" t="b">
        <f>②申請者情報!Q48</f>
        <v>0</v>
      </c>
      <c r="Y13" s="104" t="b">
        <f>②申請者情報!V48</f>
        <v>0</v>
      </c>
      <c r="Z13" s="104">
        <f>②申請者情報!W48</f>
        <v>0</v>
      </c>
      <c r="AA13" s="329">
        <f t="shared" si="1"/>
        <v>0</v>
      </c>
      <c r="AB13" s="330">
        <f t="shared" si="2"/>
        <v>0</v>
      </c>
      <c r="AC13" s="250">
        <v>40000000</v>
      </c>
    </row>
    <row r="14" spans="2:37" ht="22.2" customHeight="1" thickBot="1" x14ac:dyDescent="0.35">
      <c r="B14" s="592"/>
      <c r="C14" s="594" t="s">
        <v>19</v>
      </c>
      <c r="D14" s="595"/>
      <c r="E14" s="598" t="str">
        <f>IF(AA15+AA26+AA37+AA48+AA59+AA70=0,"",AA15+AA26+AA37+AA48+AA59+AA70)</f>
        <v/>
      </c>
      <c r="F14" s="598" t="str">
        <f>IF(AB15+AB26+AB37+AB48+AB59+AB70=0,"",AB15+AB26+AB37+AB48+AB59+AB70)</f>
        <v/>
      </c>
      <c r="G14" s="598"/>
      <c r="H14" s="599" t="s">
        <v>17</v>
      </c>
      <c r="I14" s="598" t="str">
        <f>IF(U15+U26+U37+U48+U59+U70=0,"",U15+U26+U37+U48+U59+U70)</f>
        <v/>
      </c>
      <c r="L14" s="100"/>
      <c r="M14" s="624"/>
      <c r="N14" s="602" t="s">
        <v>438</v>
      </c>
      <c r="O14" s="603"/>
      <c r="P14" s="135"/>
      <c r="Q14" s="136"/>
      <c r="R14" s="423" t="s">
        <v>360</v>
      </c>
      <c r="S14" s="413" t="s">
        <v>199</v>
      </c>
      <c r="T14" s="106">
        <f>Q14/2</f>
        <v>0</v>
      </c>
      <c r="U14" s="387">
        <f>ROUNDDOWN(IF(W14=TRUE,IF(T14&gt;AC14,AC14,T14),0),-3)</f>
        <v>0</v>
      </c>
      <c r="W14" s="103" t="b">
        <f t="shared" si="0"/>
        <v>0</v>
      </c>
      <c r="X14" s="384" t="b">
        <f>②申請者情報!Q49</f>
        <v>0</v>
      </c>
      <c r="Y14" s="104" t="b">
        <f>②申請者情報!V49</f>
        <v>0</v>
      </c>
      <c r="Z14" s="104">
        <f>②申請者情報!W49</f>
        <v>0</v>
      </c>
      <c r="AA14" s="329">
        <f t="shared" si="1"/>
        <v>0</v>
      </c>
      <c r="AB14" s="330">
        <f t="shared" si="2"/>
        <v>0</v>
      </c>
      <c r="AC14" s="250">
        <v>50000000</v>
      </c>
    </row>
    <row r="15" spans="2:37" ht="22.2" customHeight="1" thickBot="1" x14ac:dyDescent="0.35">
      <c r="B15" s="592"/>
      <c r="C15" s="617"/>
      <c r="D15" s="618"/>
      <c r="E15" s="598"/>
      <c r="F15" s="598"/>
      <c r="G15" s="598"/>
      <c r="H15" s="599"/>
      <c r="I15" s="598"/>
      <c r="L15" s="100"/>
      <c r="M15" s="624"/>
      <c r="N15" s="602" t="s">
        <v>205</v>
      </c>
      <c r="O15" s="603"/>
      <c r="P15" s="135"/>
      <c r="Q15" s="136"/>
      <c r="R15" s="408"/>
      <c r="S15" s="417">
        <f>②申請者情報!AC50</f>
        <v>0</v>
      </c>
      <c r="T15" s="106">
        <f>IF(R15&gt;=10,IFERROR(Q15/2/S15,0),IFERROR(Q15/3/S15,0))</f>
        <v>0</v>
      </c>
      <c r="U15" s="148">
        <f>IFERROR(ROUNDDOWN(IF(W15=TRUE,IF(T15&gt;AC15,AC15*S15,T15*S15),0),-3),0)</f>
        <v>0</v>
      </c>
      <c r="W15" s="103" t="b">
        <f t="shared" si="0"/>
        <v>0</v>
      </c>
      <c r="X15" s="384" t="b">
        <f>②申請者情報!Q50</f>
        <v>0</v>
      </c>
      <c r="Y15" s="104" t="b">
        <f>②申請者情報!V50</f>
        <v>0</v>
      </c>
      <c r="Z15" s="104">
        <f>②申請者情報!W50</f>
        <v>0</v>
      </c>
      <c r="AA15" s="329">
        <f t="shared" si="1"/>
        <v>0</v>
      </c>
      <c r="AB15" s="330">
        <f t="shared" si="2"/>
        <v>0</v>
      </c>
      <c r="AC15" s="250">
        <v>10000000</v>
      </c>
    </row>
    <row r="16" spans="2:37" ht="22.2" customHeight="1" thickBot="1" x14ac:dyDescent="0.35">
      <c r="B16" s="592"/>
      <c r="C16" s="594" t="s">
        <v>20</v>
      </c>
      <c r="D16" s="595"/>
      <c r="E16" s="598" t="str">
        <f>IF(AA16+AA27+AA38+AA49+AA60+AA71=0,"",AA16+AA27+AA38+AA49+AA60+AA71)</f>
        <v/>
      </c>
      <c r="F16" s="598" t="str">
        <f>IF(AB16+AB27+AB38+AB49+AB60+AB71=0,"",AB16+AB27+AB38+AB49+AB60+AB71)</f>
        <v/>
      </c>
      <c r="G16" s="598"/>
      <c r="H16" s="599" t="s">
        <v>17</v>
      </c>
      <c r="I16" s="598" t="str">
        <f>IF(U16+U27+U38+U49+U60+U71=0,"",U16+U27+U38+U49+U60+U71)</f>
        <v/>
      </c>
      <c r="L16" s="100"/>
      <c r="M16" s="625"/>
      <c r="N16" s="636" t="s">
        <v>206</v>
      </c>
      <c r="O16" s="614"/>
      <c r="P16" s="144"/>
      <c r="Q16" s="145"/>
      <c r="R16" s="409"/>
      <c r="S16" s="418">
        <f>②申請者情報!AC51</f>
        <v>0</v>
      </c>
      <c r="T16" s="146">
        <f>IF(R16&gt;=10,IFERROR(Q16/2/S16,0),IFERROR(Q16/3/S16,0))</f>
        <v>0</v>
      </c>
      <c r="U16" s="148">
        <f>IFERROR(ROUNDDOWN(IF(W16=TRUE,IF(T16&gt;AC16,AC16*S16,T16*S16),0),-3),0)</f>
        <v>0</v>
      </c>
      <c r="W16" s="119" t="b">
        <f t="shared" si="0"/>
        <v>0</v>
      </c>
      <c r="X16" s="385" t="b">
        <f>②申請者情報!Q51</f>
        <v>0</v>
      </c>
      <c r="Y16" s="120" t="b">
        <f>②申請者情報!V51</f>
        <v>0</v>
      </c>
      <c r="Z16" s="121">
        <f>②申請者情報!W51</f>
        <v>0</v>
      </c>
      <c r="AA16" s="329">
        <f t="shared" si="1"/>
        <v>0</v>
      </c>
      <c r="AB16" s="330">
        <f t="shared" si="2"/>
        <v>0</v>
      </c>
      <c r="AC16" s="251">
        <v>10000000</v>
      </c>
    </row>
    <row r="17" spans="2:29" ht="22.2" customHeight="1" thickBot="1" x14ac:dyDescent="0.35">
      <c r="B17" s="593"/>
      <c r="C17" s="617"/>
      <c r="D17" s="618"/>
      <c r="E17" s="598"/>
      <c r="F17" s="598"/>
      <c r="G17" s="598"/>
      <c r="H17" s="599"/>
      <c r="I17" s="598"/>
      <c r="L17" s="100"/>
      <c r="M17" s="624" t="s">
        <v>265</v>
      </c>
      <c r="N17" s="626" t="s">
        <v>202</v>
      </c>
      <c r="O17" s="627"/>
      <c r="P17" s="323"/>
      <c r="Q17" s="324"/>
      <c r="R17" s="427" t="s">
        <v>360</v>
      </c>
      <c r="S17" s="419">
        <f>②申請者情報!AC78</f>
        <v>0</v>
      </c>
      <c r="T17" s="406">
        <f>IFERROR(Q17/2/S17,0)</f>
        <v>0</v>
      </c>
      <c r="U17" s="147">
        <f>ROUNDDOWN(IF(W17=TRUE,IF(T17&gt;AC17,AC17*S17,T17*S17),0),-3)</f>
        <v>0</v>
      </c>
      <c r="W17" s="108" t="b">
        <f t="shared" si="0"/>
        <v>0</v>
      </c>
      <c r="X17" s="384" t="b">
        <f>②申請者情報!Q78</f>
        <v>0</v>
      </c>
      <c r="Y17" s="104" t="b">
        <f>②申請者情報!V78</f>
        <v>0</v>
      </c>
      <c r="Z17" s="104">
        <f>②申請者情報!W78</f>
        <v>0</v>
      </c>
      <c r="AA17" s="327">
        <f t="shared" si="1"/>
        <v>0</v>
      </c>
      <c r="AB17" s="328">
        <f t="shared" si="2"/>
        <v>0</v>
      </c>
      <c r="AC17" s="112">
        <f>AC6</f>
        <v>140000</v>
      </c>
    </row>
    <row r="18" spans="2:29" ht="22.2" customHeight="1" thickBot="1" x14ac:dyDescent="0.35">
      <c r="B18" s="604" t="s">
        <v>21</v>
      </c>
      <c r="C18" s="604"/>
      <c r="D18" s="604"/>
      <c r="E18" s="598" t="str">
        <f>IF(SUM(E6:E17)&gt;0,SUM(E6:E17),"")</f>
        <v/>
      </c>
      <c r="F18" s="628" t="str">
        <f>IF(SUM(F6:F17)&gt;0,SUM(F6:F17),"")</f>
        <v/>
      </c>
      <c r="G18" s="629"/>
      <c r="H18" s="632"/>
      <c r="I18" s="598" t="str">
        <f>IF(SUM(I6:I17)&gt;0,SUM(I6:I17),"")</f>
        <v/>
      </c>
      <c r="L18" s="100"/>
      <c r="M18" s="624"/>
      <c r="N18" s="602" t="s">
        <v>203</v>
      </c>
      <c r="O18" s="603"/>
      <c r="P18" s="110">
        <f>SUM(AA19:AA23)</f>
        <v>0</v>
      </c>
      <c r="Q18" s="110">
        <f>SUM(AB19:AB23)</f>
        <v>0</v>
      </c>
      <c r="R18" s="423" t="s">
        <v>360</v>
      </c>
      <c r="S18" s="413"/>
      <c r="T18" s="106">
        <f>SUM(T19:T23)</f>
        <v>0</v>
      </c>
      <c r="U18" s="111">
        <f>IF(T23&gt;0,IF(T18&gt;AC23,AC23,T18),IF(T18&gt;AC19,AC19,T18))</f>
        <v>0</v>
      </c>
      <c r="X18" s="384"/>
      <c r="AA18" s="329">
        <f>SUM(AA19:AA23)</f>
        <v>0</v>
      </c>
      <c r="AB18" s="330">
        <f>SUM(AB19:AB23)</f>
        <v>0</v>
      </c>
      <c r="AC18" s="112"/>
    </row>
    <row r="19" spans="2:29" ht="22.2" customHeight="1" thickBot="1" x14ac:dyDescent="0.35">
      <c r="B19" s="604"/>
      <c r="C19" s="604"/>
      <c r="D19" s="604"/>
      <c r="E19" s="598"/>
      <c r="F19" s="630"/>
      <c r="G19" s="631"/>
      <c r="H19" s="632"/>
      <c r="I19" s="598"/>
      <c r="L19" s="100"/>
      <c r="M19" s="624"/>
      <c r="N19" s="614" t="s">
        <v>198</v>
      </c>
      <c r="O19" s="113" t="s">
        <v>0</v>
      </c>
      <c r="P19" s="135"/>
      <c r="Q19" s="136"/>
      <c r="R19" s="424" t="s">
        <v>360</v>
      </c>
      <c r="S19" s="414"/>
      <c r="T19" s="402">
        <f>IF(W19=TRUE,IF(Q19/2&gt;AC19,AC19,ROUNDDOWN(Q19/2,-3)),0)</f>
        <v>0</v>
      </c>
      <c r="U19" s="114" t="s">
        <v>199</v>
      </c>
      <c r="W19" s="103" t="b">
        <f t="shared" ref="W19:W28" si="3">AND(X19=FALSE,Y19=TRUE,Z19=1)</f>
        <v>0</v>
      </c>
      <c r="X19" s="384" t="b">
        <f>②申請者情報!Q81</f>
        <v>0</v>
      </c>
      <c r="Y19" s="104" t="b">
        <f>②申請者情報!V81</f>
        <v>0</v>
      </c>
      <c r="Z19" s="104">
        <f>②申請者情報!W81</f>
        <v>0</v>
      </c>
      <c r="AA19" s="331">
        <f t="shared" ref="AA19:AA28" si="4">IF($W19=TRUE,P19,0)</f>
        <v>0</v>
      </c>
      <c r="AB19" s="332">
        <f t="shared" ref="AB19:AB28" si="5">IF($W19=TRUE,Q19,0)</f>
        <v>0</v>
      </c>
      <c r="AC19" s="112">
        <f t="shared" ref="AC19:AC71" si="6">AC8</f>
        <v>40000000</v>
      </c>
    </row>
    <row r="20" spans="2:29" ht="22.2" customHeight="1" thickBot="1" x14ac:dyDescent="0.35">
      <c r="B20" s="400" t="s">
        <v>605</v>
      </c>
      <c r="C20" s="99"/>
      <c r="D20" s="99"/>
      <c r="E20" s="99"/>
      <c r="F20" s="99"/>
      <c r="G20" s="99"/>
      <c r="H20" s="99"/>
      <c r="I20" s="99"/>
      <c r="L20" s="100"/>
      <c r="M20" s="624"/>
      <c r="N20" s="615"/>
      <c r="O20" s="115" t="s">
        <v>1</v>
      </c>
      <c r="P20" s="131"/>
      <c r="Q20" s="132"/>
      <c r="R20" s="425" t="s">
        <v>360</v>
      </c>
      <c r="S20" s="415"/>
      <c r="T20" s="403">
        <f>IF(W20=TRUE,IF(Q20/2&gt;AC20,AC20,ROUNDDOWN(Q20/2,-3)),0)</f>
        <v>0</v>
      </c>
      <c r="U20" s="116" t="s">
        <v>199</v>
      </c>
      <c r="W20" s="103" t="b">
        <f t="shared" si="3"/>
        <v>0</v>
      </c>
      <c r="X20" s="384" t="b">
        <f>②申請者情報!Q82</f>
        <v>0</v>
      </c>
      <c r="Y20" s="104" t="b">
        <f>②申請者情報!V82</f>
        <v>0</v>
      </c>
      <c r="Z20" s="104">
        <f>②申請者情報!W82</f>
        <v>0</v>
      </c>
      <c r="AA20" s="331">
        <f t="shared" si="4"/>
        <v>0</v>
      </c>
      <c r="AB20" s="332">
        <f t="shared" si="5"/>
        <v>0</v>
      </c>
      <c r="AC20" s="112">
        <f t="shared" si="6"/>
        <v>40000000</v>
      </c>
    </row>
    <row r="21" spans="2:29" ht="22.2" customHeight="1" thickBot="1" x14ac:dyDescent="0.35">
      <c r="B21" s="99" t="s">
        <v>22</v>
      </c>
      <c r="C21" s="99"/>
      <c r="D21" s="99"/>
      <c r="E21" s="99"/>
      <c r="F21" s="99"/>
      <c r="G21" s="99"/>
      <c r="H21" s="99"/>
      <c r="I21" s="99"/>
      <c r="L21" s="100"/>
      <c r="M21" s="624"/>
      <c r="N21" s="615"/>
      <c r="O21" s="115" t="s">
        <v>6</v>
      </c>
      <c r="P21" s="131"/>
      <c r="Q21" s="132"/>
      <c r="R21" s="425" t="s">
        <v>360</v>
      </c>
      <c r="S21" s="415"/>
      <c r="T21" s="403">
        <f>IF(W21=TRUE,IF(Q21/2&gt;AC21,AC21,ROUNDDOWN(Q21/2,-3)),0)</f>
        <v>0</v>
      </c>
      <c r="U21" s="116" t="s">
        <v>199</v>
      </c>
      <c r="W21" s="103" t="b">
        <f t="shared" si="3"/>
        <v>0</v>
      </c>
      <c r="X21" s="384" t="b">
        <f>②申請者情報!Q83</f>
        <v>0</v>
      </c>
      <c r="Y21" s="104" t="b">
        <f>②申請者情報!V83</f>
        <v>0</v>
      </c>
      <c r="Z21" s="104">
        <f>②申請者情報!W83</f>
        <v>0</v>
      </c>
      <c r="AA21" s="331">
        <f t="shared" si="4"/>
        <v>0</v>
      </c>
      <c r="AB21" s="332">
        <f t="shared" si="5"/>
        <v>0</v>
      </c>
      <c r="AC21" s="112">
        <f t="shared" si="6"/>
        <v>40000000</v>
      </c>
    </row>
    <row r="22" spans="2:29" ht="22.2" customHeight="1" thickBot="1" x14ac:dyDescent="0.35">
      <c r="B22" s="633" t="s">
        <v>23</v>
      </c>
      <c r="C22" s="634"/>
      <c r="D22" s="633" t="s">
        <v>24</v>
      </c>
      <c r="E22" s="635"/>
      <c r="F22" s="634"/>
      <c r="G22" s="633" t="s">
        <v>25</v>
      </c>
      <c r="H22" s="635"/>
      <c r="I22" s="634"/>
      <c r="L22" s="100"/>
      <c r="M22" s="624"/>
      <c r="N22" s="615"/>
      <c r="O22" s="115" t="s">
        <v>7</v>
      </c>
      <c r="P22" s="131"/>
      <c r="Q22" s="132"/>
      <c r="R22" s="425" t="s">
        <v>360</v>
      </c>
      <c r="S22" s="415"/>
      <c r="T22" s="403">
        <f>IF(W22=TRUE,IF(Q22/2&gt;AC22,AC22,ROUNDDOWN(Q22/2,-3)),0)</f>
        <v>0</v>
      </c>
      <c r="U22" s="116" t="s">
        <v>199</v>
      </c>
      <c r="W22" s="103" t="b">
        <f t="shared" si="3"/>
        <v>0</v>
      </c>
      <c r="X22" s="384" t="b">
        <f>②申請者情報!Q84</f>
        <v>0</v>
      </c>
      <c r="Y22" s="104" t="b">
        <f>②申請者情報!V84</f>
        <v>0</v>
      </c>
      <c r="Z22" s="104">
        <f>②申請者情報!W84</f>
        <v>0</v>
      </c>
      <c r="AA22" s="331">
        <f t="shared" si="4"/>
        <v>0</v>
      </c>
      <c r="AB22" s="332">
        <f t="shared" si="5"/>
        <v>0</v>
      </c>
      <c r="AC22" s="112">
        <f t="shared" si="6"/>
        <v>40000000</v>
      </c>
    </row>
    <row r="23" spans="2:29" ht="22.2" customHeight="1" thickBot="1" x14ac:dyDescent="0.35">
      <c r="B23" s="640" t="str">
        <f>IF(AND(②申請者情報!D24&lt;&gt;"",②申請者情報!D26&lt;&gt;""),②申請者情報!D24&amp;CHAR(10)&amp;②申請者情報!D26,②申請者情報!D24&amp;②申請者情報!D26)</f>
        <v/>
      </c>
      <c r="C23" s="641"/>
      <c r="D23" s="646" t="str">
        <f>②申請者情報!E26&amp;" "&amp;②申請者情報!H26</f>
        <v xml:space="preserve"> </v>
      </c>
      <c r="E23" s="647"/>
      <c r="F23" s="648"/>
      <c r="G23" s="124" t="s">
        <v>26</v>
      </c>
      <c r="H23" s="655" t="str">
        <f>②申請者情報!D27&amp;""</f>
        <v/>
      </c>
      <c r="I23" s="656"/>
      <c r="L23" s="100"/>
      <c r="M23" s="624"/>
      <c r="N23" s="616"/>
      <c r="O23" s="117" t="s">
        <v>2</v>
      </c>
      <c r="P23" s="133"/>
      <c r="Q23" s="134"/>
      <c r="R23" s="426" t="s">
        <v>360</v>
      </c>
      <c r="S23" s="416"/>
      <c r="T23" s="404">
        <f>IF(W23=TRUE,IF(Q23/2&gt;AC23,AC23,ROUNDDOWN(Q23/2,-3)),0)</f>
        <v>0</v>
      </c>
      <c r="U23" s="118" t="s">
        <v>199</v>
      </c>
      <c r="W23" s="119" t="b">
        <f t="shared" si="3"/>
        <v>0</v>
      </c>
      <c r="X23" s="384" t="b">
        <f>②申請者情報!Q85</f>
        <v>0</v>
      </c>
      <c r="Y23" s="104" t="b">
        <f>②申請者情報!V85</f>
        <v>0</v>
      </c>
      <c r="Z23" s="104">
        <f>②申請者情報!W85</f>
        <v>0</v>
      </c>
      <c r="AA23" s="333">
        <f t="shared" si="4"/>
        <v>0</v>
      </c>
      <c r="AB23" s="334">
        <f t="shared" si="5"/>
        <v>0</v>
      </c>
      <c r="AC23" s="122">
        <f t="shared" si="6"/>
        <v>50000000</v>
      </c>
    </row>
    <row r="24" spans="2:29" ht="22.2" customHeight="1" thickBot="1" x14ac:dyDescent="0.35">
      <c r="B24" s="642"/>
      <c r="C24" s="643"/>
      <c r="D24" s="649"/>
      <c r="E24" s="650"/>
      <c r="F24" s="651"/>
      <c r="G24" s="125" t="s">
        <v>492</v>
      </c>
      <c r="H24" s="657" t="str">
        <f>IF(AND(②申請者情報!D28&lt;&gt;"",②申請者情報!G28&lt;&gt;""),②申請者情報!D28&amp;②申請者情報!F28&amp;②申請者情報!G28,"")</f>
        <v/>
      </c>
      <c r="I24" s="658"/>
      <c r="L24" s="100"/>
      <c r="M24" s="624"/>
      <c r="N24" s="602" t="s">
        <v>204</v>
      </c>
      <c r="O24" s="603"/>
      <c r="P24" s="135"/>
      <c r="Q24" s="136"/>
      <c r="R24" s="423" t="s">
        <v>360</v>
      </c>
      <c r="S24" s="413"/>
      <c r="T24" s="106">
        <f>Q24/2</f>
        <v>0</v>
      </c>
      <c r="U24" s="107">
        <f>ROUNDDOWN(IF(W24=TRUE,IF(T24&gt;AC24,AC24,T24),0),-3)</f>
        <v>0</v>
      </c>
      <c r="W24" s="103" t="b">
        <f t="shared" si="3"/>
        <v>0</v>
      </c>
      <c r="X24" s="384" t="b">
        <f>②申請者情報!Q87</f>
        <v>0</v>
      </c>
      <c r="Y24" s="104" t="b">
        <f>②申請者情報!V87</f>
        <v>0</v>
      </c>
      <c r="Z24" s="104">
        <f>②申請者情報!W87</f>
        <v>0</v>
      </c>
      <c r="AA24" s="329">
        <f t="shared" si="4"/>
        <v>0</v>
      </c>
      <c r="AB24" s="330">
        <f t="shared" si="5"/>
        <v>0</v>
      </c>
      <c r="AC24" s="112">
        <f t="shared" si="6"/>
        <v>40000000</v>
      </c>
    </row>
    <row r="25" spans="2:29" ht="22.2" customHeight="1" thickBot="1" x14ac:dyDescent="0.35">
      <c r="B25" s="644"/>
      <c r="C25" s="645"/>
      <c r="D25" s="652"/>
      <c r="E25" s="653"/>
      <c r="F25" s="654"/>
      <c r="G25" s="126"/>
      <c r="H25" s="659"/>
      <c r="I25" s="660"/>
      <c r="L25" s="100"/>
      <c r="M25" s="624"/>
      <c r="N25" s="602" t="s">
        <v>438</v>
      </c>
      <c r="O25" s="603"/>
      <c r="P25" s="135"/>
      <c r="Q25" s="136"/>
      <c r="R25" s="423" t="s">
        <v>360</v>
      </c>
      <c r="S25" s="420"/>
      <c r="T25" s="106">
        <f>Q25/2</f>
        <v>0</v>
      </c>
      <c r="U25" s="387">
        <f>ROUNDDOWN(IF(W25=TRUE,IF(T25&gt;AC25,AC25,T25),0),-3)</f>
        <v>0</v>
      </c>
      <c r="W25" s="103" t="b">
        <f t="shared" si="3"/>
        <v>0</v>
      </c>
      <c r="X25" s="384" t="b">
        <f>②申請者情報!Q88</f>
        <v>0</v>
      </c>
      <c r="Y25" s="104" t="b">
        <f>②申請者情報!V88</f>
        <v>0</v>
      </c>
      <c r="Z25" s="104">
        <f>②申請者情報!W88</f>
        <v>0</v>
      </c>
      <c r="AA25" s="329">
        <f t="shared" si="4"/>
        <v>0</v>
      </c>
      <c r="AB25" s="330">
        <f t="shared" si="5"/>
        <v>0</v>
      </c>
      <c r="AC25" s="112">
        <f t="shared" si="6"/>
        <v>50000000</v>
      </c>
    </row>
    <row r="26" spans="2:29" ht="22.2" customHeight="1" thickBot="1" x14ac:dyDescent="0.35">
      <c r="B26" s="401" t="s">
        <v>27</v>
      </c>
      <c r="C26" s="123"/>
      <c r="D26" s="123"/>
      <c r="E26" s="127"/>
      <c r="F26" s="127"/>
      <c r="G26" s="127"/>
      <c r="H26" s="99"/>
      <c r="I26" s="99"/>
      <c r="L26" s="100"/>
      <c r="M26" s="624"/>
      <c r="N26" s="602" t="s">
        <v>205</v>
      </c>
      <c r="O26" s="603"/>
      <c r="P26" s="135"/>
      <c r="Q26" s="136"/>
      <c r="R26" s="408"/>
      <c r="S26" s="417">
        <f>②申請者情報!AC89</f>
        <v>0</v>
      </c>
      <c r="T26" s="106">
        <f>IF(R26&gt;=10,IFERROR(Q26/2/S26,0),IFERROR(Q26/3/S26,0))</f>
        <v>0</v>
      </c>
      <c r="U26" s="148">
        <f>IFERROR(ROUNDDOWN(IF(W26=TRUE,IF(T26&gt;AC26,AC26*S26,T26*S26),0),-3),0)</f>
        <v>0</v>
      </c>
      <c r="W26" s="103" t="b">
        <f t="shared" si="3"/>
        <v>0</v>
      </c>
      <c r="X26" s="384" t="b">
        <f>②申請者情報!Q89</f>
        <v>0</v>
      </c>
      <c r="Y26" s="104" t="b">
        <f>②申請者情報!V89</f>
        <v>0</v>
      </c>
      <c r="Z26" s="104">
        <f>②申請者情報!W89</f>
        <v>0</v>
      </c>
      <c r="AA26" s="329">
        <f t="shared" si="4"/>
        <v>0</v>
      </c>
      <c r="AB26" s="330">
        <f t="shared" si="5"/>
        <v>0</v>
      </c>
      <c r="AC26" s="112">
        <f t="shared" si="6"/>
        <v>10000000</v>
      </c>
    </row>
    <row r="27" spans="2:29" ht="22.2" customHeight="1" thickBot="1" x14ac:dyDescent="0.35">
      <c r="B27" s="99"/>
      <c r="C27" s="99"/>
      <c r="D27" s="99"/>
      <c r="E27" s="99"/>
      <c r="F27" s="99"/>
      <c r="G27" s="99"/>
      <c r="H27" s="99"/>
      <c r="I27" s="99"/>
      <c r="L27" s="100"/>
      <c r="M27" s="624"/>
      <c r="N27" s="661" t="s">
        <v>206</v>
      </c>
      <c r="O27" s="662"/>
      <c r="P27" s="137"/>
      <c r="Q27" s="138"/>
      <c r="R27" s="410"/>
      <c r="S27" s="421">
        <f>②申請者情報!AC90</f>
        <v>0</v>
      </c>
      <c r="T27" s="146">
        <f>IF(R27&gt;=10,IFERROR(Q27/2/S27,0),IFERROR(Q27/3/S27,0))</f>
        <v>0</v>
      </c>
      <c r="U27" s="149">
        <f>IFERROR(ROUNDDOWN(IF(W27=TRUE,IF(T27&gt;AC27,AC27*S27,T27*S27),0),-3),0)</f>
        <v>0</v>
      </c>
      <c r="W27" s="119" t="b">
        <f t="shared" si="3"/>
        <v>0</v>
      </c>
      <c r="X27" s="385" t="b">
        <f>②申請者情報!Q90</f>
        <v>0</v>
      </c>
      <c r="Y27" s="120" t="b">
        <f>②申請者情報!V90</f>
        <v>0</v>
      </c>
      <c r="Z27" s="121">
        <f>②申請者情報!W90</f>
        <v>0</v>
      </c>
      <c r="AA27" s="329">
        <f t="shared" si="4"/>
        <v>0</v>
      </c>
      <c r="AB27" s="330">
        <f t="shared" si="5"/>
        <v>0</v>
      </c>
      <c r="AC27" s="112">
        <f t="shared" si="6"/>
        <v>10000000</v>
      </c>
    </row>
    <row r="28" spans="2:29" ht="22.2" hidden="1" customHeight="1" outlineLevel="1" thickBot="1" x14ac:dyDescent="0.35">
      <c r="L28" s="100"/>
      <c r="M28" s="637" t="s">
        <v>266</v>
      </c>
      <c r="N28" s="600" t="s">
        <v>202</v>
      </c>
      <c r="O28" s="601"/>
      <c r="P28" s="129"/>
      <c r="Q28" s="130"/>
      <c r="R28" s="422" t="s">
        <v>360</v>
      </c>
      <c r="S28" s="412">
        <f>②申請者情報!AC117</f>
        <v>0</v>
      </c>
      <c r="T28" s="406">
        <f>IFERROR(Q28/2/S28,0)</f>
        <v>0</v>
      </c>
      <c r="U28" s="107">
        <f>ROUNDDOWN(IF(W28=TRUE,IF(T28&gt;AC28,AC28*S28,T28*S28),0),-3)</f>
        <v>0</v>
      </c>
      <c r="W28" s="108" t="b">
        <f t="shared" si="3"/>
        <v>0</v>
      </c>
      <c r="X28" s="384" t="b">
        <f>②申請者情報!Q117</f>
        <v>0</v>
      </c>
      <c r="Y28" s="104" t="b">
        <f>②申請者情報!V117</f>
        <v>0</v>
      </c>
      <c r="Z28" s="104">
        <f>②申請者情報!W117</f>
        <v>0</v>
      </c>
      <c r="AA28" s="327">
        <f t="shared" si="4"/>
        <v>0</v>
      </c>
      <c r="AB28" s="328">
        <f t="shared" si="5"/>
        <v>0</v>
      </c>
      <c r="AC28" s="112">
        <f t="shared" si="6"/>
        <v>140000</v>
      </c>
    </row>
    <row r="29" spans="2:29" ht="22.2" hidden="1" customHeight="1" outlineLevel="1" thickBot="1" x14ac:dyDescent="0.35">
      <c r="L29" s="100"/>
      <c r="M29" s="638"/>
      <c r="N29" s="602" t="s">
        <v>203</v>
      </c>
      <c r="O29" s="603"/>
      <c r="P29" s="110">
        <f>SUM(AA30:AA34)</f>
        <v>0</v>
      </c>
      <c r="Q29" s="110">
        <f>SUM(AB30:AB34)</f>
        <v>0</v>
      </c>
      <c r="R29" s="423" t="s">
        <v>360</v>
      </c>
      <c r="S29" s="413"/>
      <c r="T29" s="106">
        <f>SUM(T30:T34)</f>
        <v>0</v>
      </c>
      <c r="U29" s="111">
        <f>IF(T34&gt;0,IF(T29&gt;AC34,AC34,T29),IF(T29&gt;AC30,AC30,T29))</f>
        <v>0</v>
      </c>
      <c r="X29" s="384"/>
      <c r="AA29" s="329">
        <f>SUM(AA30:AA34)</f>
        <v>0</v>
      </c>
      <c r="AB29" s="330">
        <f>SUM(AB30:AB34)</f>
        <v>0</v>
      </c>
      <c r="AC29" s="112"/>
    </row>
    <row r="30" spans="2:29" ht="22.2" hidden="1" customHeight="1" outlineLevel="1" thickBot="1" x14ac:dyDescent="0.35">
      <c r="L30" s="100"/>
      <c r="M30" s="638"/>
      <c r="N30" s="614" t="s">
        <v>198</v>
      </c>
      <c r="O30" s="113" t="s">
        <v>0</v>
      </c>
      <c r="P30" s="135"/>
      <c r="Q30" s="136"/>
      <c r="R30" s="424" t="s">
        <v>360</v>
      </c>
      <c r="S30" s="414"/>
      <c r="T30" s="402">
        <f>IF(W30=TRUE,IF(Q30/2&gt;AC30,AC30,ROUNDDOWN(Q30/2,-3)),0)</f>
        <v>0</v>
      </c>
      <c r="U30" s="114" t="s">
        <v>199</v>
      </c>
      <c r="W30" s="103" t="b">
        <f t="shared" ref="W30:W39" si="7">AND(X30=FALSE,Y30=TRUE,Z30=1)</f>
        <v>0</v>
      </c>
      <c r="X30" s="384" t="b">
        <f>②申請者情報!Q120</f>
        <v>0</v>
      </c>
      <c r="Y30" s="104" t="b">
        <f>②申請者情報!V120</f>
        <v>0</v>
      </c>
      <c r="Z30" s="104">
        <f>②申請者情報!W120</f>
        <v>0</v>
      </c>
      <c r="AA30" s="331">
        <f t="shared" ref="AA30:AA39" si="8">IF($W30=TRUE,P30,0)</f>
        <v>0</v>
      </c>
      <c r="AB30" s="332">
        <f t="shared" ref="AB30:AB39" si="9">IF($W30=TRUE,Q30,0)</f>
        <v>0</v>
      </c>
      <c r="AC30" s="112">
        <f t="shared" si="6"/>
        <v>40000000</v>
      </c>
    </row>
    <row r="31" spans="2:29" ht="22.2" hidden="1" customHeight="1" outlineLevel="1" thickBot="1" x14ac:dyDescent="0.35">
      <c r="L31" s="100"/>
      <c r="M31" s="638"/>
      <c r="N31" s="615"/>
      <c r="O31" s="115" t="s">
        <v>1</v>
      </c>
      <c r="P31" s="131"/>
      <c r="Q31" s="132"/>
      <c r="R31" s="425" t="s">
        <v>360</v>
      </c>
      <c r="S31" s="415"/>
      <c r="T31" s="403">
        <f>IF(W31=TRUE,IF(Q31/2&gt;AC31,AC31,ROUNDDOWN(Q31/2,-3)),0)</f>
        <v>0</v>
      </c>
      <c r="U31" s="116" t="s">
        <v>199</v>
      </c>
      <c r="W31" s="103" t="b">
        <f t="shared" si="7"/>
        <v>0</v>
      </c>
      <c r="X31" s="384" t="b">
        <f>②申請者情報!Q121</f>
        <v>0</v>
      </c>
      <c r="Y31" s="104" t="b">
        <f>②申請者情報!V121</f>
        <v>0</v>
      </c>
      <c r="Z31" s="104">
        <f>②申請者情報!W121</f>
        <v>0</v>
      </c>
      <c r="AA31" s="331">
        <f t="shared" si="8"/>
        <v>0</v>
      </c>
      <c r="AB31" s="332">
        <f t="shared" si="9"/>
        <v>0</v>
      </c>
      <c r="AC31" s="112">
        <f t="shared" si="6"/>
        <v>40000000</v>
      </c>
    </row>
    <row r="32" spans="2:29" ht="22.2" hidden="1" customHeight="1" outlineLevel="1" thickBot="1" x14ac:dyDescent="0.35">
      <c r="L32" s="100"/>
      <c r="M32" s="638"/>
      <c r="N32" s="615"/>
      <c r="O32" s="115" t="s">
        <v>6</v>
      </c>
      <c r="P32" s="131"/>
      <c r="Q32" s="132"/>
      <c r="R32" s="425" t="s">
        <v>360</v>
      </c>
      <c r="S32" s="415"/>
      <c r="T32" s="403">
        <f>IF(W32=TRUE,IF(Q32/2&gt;AC32,AC32,ROUNDDOWN(Q32/2,-3)),0)</f>
        <v>0</v>
      </c>
      <c r="U32" s="116" t="s">
        <v>199</v>
      </c>
      <c r="W32" s="103" t="b">
        <f t="shared" si="7"/>
        <v>0</v>
      </c>
      <c r="X32" s="384" t="b">
        <f>②申請者情報!Q122</f>
        <v>0</v>
      </c>
      <c r="Y32" s="104" t="b">
        <f>②申請者情報!V122</f>
        <v>0</v>
      </c>
      <c r="Z32" s="104">
        <f>②申請者情報!W122</f>
        <v>0</v>
      </c>
      <c r="AA32" s="331">
        <f t="shared" si="8"/>
        <v>0</v>
      </c>
      <c r="AB32" s="332">
        <f t="shared" si="9"/>
        <v>0</v>
      </c>
      <c r="AC32" s="112">
        <f t="shared" si="6"/>
        <v>40000000</v>
      </c>
    </row>
    <row r="33" spans="12:29" ht="22.2" hidden="1" customHeight="1" outlineLevel="1" thickBot="1" x14ac:dyDescent="0.35">
      <c r="L33" s="100"/>
      <c r="M33" s="638"/>
      <c r="N33" s="615"/>
      <c r="O33" s="115" t="s">
        <v>7</v>
      </c>
      <c r="P33" s="131"/>
      <c r="Q33" s="132"/>
      <c r="R33" s="425" t="s">
        <v>360</v>
      </c>
      <c r="S33" s="415"/>
      <c r="T33" s="403">
        <f>IF(W33=TRUE,IF(Q33/2&gt;AC33,AC33,ROUNDDOWN(Q33/2,-3)),0)</f>
        <v>0</v>
      </c>
      <c r="U33" s="116" t="s">
        <v>199</v>
      </c>
      <c r="W33" s="103" t="b">
        <f t="shared" si="7"/>
        <v>0</v>
      </c>
      <c r="X33" s="384" t="b">
        <f>②申請者情報!Q123</f>
        <v>0</v>
      </c>
      <c r="Y33" s="104" t="b">
        <f>②申請者情報!V123</f>
        <v>0</v>
      </c>
      <c r="Z33" s="104">
        <f>②申請者情報!W123</f>
        <v>0</v>
      </c>
      <c r="AA33" s="331">
        <f t="shared" si="8"/>
        <v>0</v>
      </c>
      <c r="AB33" s="332">
        <f t="shared" si="9"/>
        <v>0</v>
      </c>
      <c r="AC33" s="112">
        <f t="shared" si="6"/>
        <v>40000000</v>
      </c>
    </row>
    <row r="34" spans="12:29" ht="22.2" hidden="1" customHeight="1" outlineLevel="1" thickBot="1" x14ac:dyDescent="0.35">
      <c r="L34" s="100"/>
      <c r="M34" s="638"/>
      <c r="N34" s="616"/>
      <c r="O34" s="117" t="s">
        <v>2</v>
      </c>
      <c r="P34" s="133"/>
      <c r="Q34" s="134"/>
      <c r="R34" s="426" t="s">
        <v>360</v>
      </c>
      <c r="S34" s="416"/>
      <c r="T34" s="404">
        <f>IF(W34=TRUE,IF(Q34/2&gt;AC34,AC34,ROUNDDOWN(Q34/2,-3)),0)</f>
        <v>0</v>
      </c>
      <c r="U34" s="118" t="s">
        <v>199</v>
      </c>
      <c r="W34" s="119" t="b">
        <f t="shared" si="7"/>
        <v>0</v>
      </c>
      <c r="X34" s="384" t="b">
        <f>②申請者情報!Q124</f>
        <v>0</v>
      </c>
      <c r="Y34" s="104" t="b">
        <f>②申請者情報!V124</f>
        <v>0</v>
      </c>
      <c r="Z34" s="104">
        <f>②申請者情報!W124</f>
        <v>0</v>
      </c>
      <c r="AA34" s="333">
        <f t="shared" si="8"/>
        <v>0</v>
      </c>
      <c r="AB34" s="334">
        <f t="shared" si="9"/>
        <v>0</v>
      </c>
      <c r="AC34" s="122">
        <f t="shared" si="6"/>
        <v>50000000</v>
      </c>
    </row>
    <row r="35" spans="12:29" ht="22.2" hidden="1" customHeight="1" outlineLevel="1" thickBot="1" x14ac:dyDescent="0.35">
      <c r="L35" s="100"/>
      <c r="M35" s="638"/>
      <c r="N35" s="602" t="s">
        <v>204</v>
      </c>
      <c r="O35" s="603"/>
      <c r="P35" s="135"/>
      <c r="Q35" s="136"/>
      <c r="R35" s="423" t="s">
        <v>360</v>
      </c>
      <c r="S35" s="413"/>
      <c r="T35" s="106">
        <f>Q35/2</f>
        <v>0</v>
      </c>
      <c r="U35" s="107">
        <f>ROUNDDOWN(IF(W35=TRUE,IF(T35&gt;AC35,AC35,T35),0),-3)</f>
        <v>0</v>
      </c>
      <c r="W35" s="103" t="b">
        <f t="shared" si="7"/>
        <v>0</v>
      </c>
      <c r="X35" s="384" t="b">
        <f>②申請者情報!Q126</f>
        <v>0</v>
      </c>
      <c r="Y35" s="104" t="b">
        <f>②申請者情報!V126</f>
        <v>0</v>
      </c>
      <c r="Z35" s="104">
        <f>②申請者情報!W126</f>
        <v>0</v>
      </c>
      <c r="AA35" s="329">
        <f t="shared" si="8"/>
        <v>0</v>
      </c>
      <c r="AB35" s="330">
        <f t="shared" si="9"/>
        <v>0</v>
      </c>
      <c r="AC35" s="112">
        <f t="shared" si="6"/>
        <v>40000000</v>
      </c>
    </row>
    <row r="36" spans="12:29" ht="22.2" hidden="1" customHeight="1" outlineLevel="1" thickBot="1" x14ac:dyDescent="0.35">
      <c r="L36" s="100"/>
      <c r="M36" s="638"/>
      <c r="N36" s="602" t="s">
        <v>438</v>
      </c>
      <c r="O36" s="603"/>
      <c r="P36" s="135"/>
      <c r="Q36" s="136"/>
      <c r="R36" s="423" t="s">
        <v>360</v>
      </c>
      <c r="S36" s="420"/>
      <c r="T36" s="106">
        <f>Q36/2</f>
        <v>0</v>
      </c>
      <c r="U36" s="107">
        <f>ROUNDDOWN(IF(W36=TRUE,IF(T36&gt;AC36,AC36,T36),0),-3)</f>
        <v>0</v>
      </c>
      <c r="W36" s="103" t="b">
        <f t="shared" si="7"/>
        <v>0</v>
      </c>
      <c r="X36" s="384" t="b">
        <f>②申請者情報!Q127</f>
        <v>0</v>
      </c>
      <c r="Y36" s="104" t="b">
        <f>②申請者情報!V127</f>
        <v>0</v>
      </c>
      <c r="Z36" s="104">
        <f>②申請者情報!W127</f>
        <v>0</v>
      </c>
      <c r="AA36" s="329">
        <f t="shared" si="8"/>
        <v>0</v>
      </c>
      <c r="AB36" s="330">
        <f t="shared" si="9"/>
        <v>0</v>
      </c>
      <c r="AC36" s="112">
        <f t="shared" si="6"/>
        <v>50000000</v>
      </c>
    </row>
    <row r="37" spans="12:29" ht="22.2" hidden="1" customHeight="1" outlineLevel="1" thickBot="1" x14ac:dyDescent="0.35">
      <c r="L37" s="100"/>
      <c r="M37" s="638"/>
      <c r="N37" s="602" t="s">
        <v>205</v>
      </c>
      <c r="O37" s="603"/>
      <c r="P37" s="135"/>
      <c r="Q37" s="136"/>
      <c r="R37" s="408"/>
      <c r="S37" s="417">
        <f>②申請者情報!AC128</f>
        <v>0</v>
      </c>
      <c r="T37" s="106">
        <f>IF(R37&gt;=10,IFERROR(Q37/2/S37,0),IFERROR(Q37/3/S37,0))</f>
        <v>0</v>
      </c>
      <c r="U37" s="148">
        <f>IFERROR(ROUNDDOWN(IF(W37=TRUE,IF(T37&gt;AC37,AC37*S37,T37*S37),0),-3),0)</f>
        <v>0</v>
      </c>
      <c r="W37" s="103" t="b">
        <f t="shared" si="7"/>
        <v>0</v>
      </c>
      <c r="X37" s="384" t="b">
        <f>②申請者情報!Q128</f>
        <v>0</v>
      </c>
      <c r="Y37" s="104" t="b">
        <f>②申請者情報!V128</f>
        <v>0</v>
      </c>
      <c r="Z37" s="104">
        <f>②申請者情報!W128</f>
        <v>0</v>
      </c>
      <c r="AA37" s="329">
        <f t="shared" si="8"/>
        <v>0</v>
      </c>
      <c r="AB37" s="330">
        <f t="shared" si="9"/>
        <v>0</v>
      </c>
      <c r="AC37" s="112">
        <f t="shared" si="6"/>
        <v>10000000</v>
      </c>
    </row>
    <row r="38" spans="12:29" ht="22.2" hidden="1" customHeight="1" outlineLevel="1" thickBot="1" x14ac:dyDescent="0.35">
      <c r="L38" s="100"/>
      <c r="M38" s="639"/>
      <c r="N38" s="636" t="s">
        <v>206</v>
      </c>
      <c r="O38" s="614"/>
      <c r="P38" s="144"/>
      <c r="Q38" s="145"/>
      <c r="R38" s="409"/>
      <c r="S38" s="418">
        <f>②申請者情報!AC129</f>
        <v>0</v>
      </c>
      <c r="T38" s="146">
        <f>IF(R38&gt;=10,IFERROR(Q38/2/S38,0),IFERROR(Q38/3/S38,0))</f>
        <v>0</v>
      </c>
      <c r="U38" s="148">
        <f>IFERROR(ROUNDDOWN(IF(W38=TRUE,IF(T38&gt;AC38,AC38*S38,T38*S38),0),-3),0)</f>
        <v>0</v>
      </c>
      <c r="W38" s="119" t="b">
        <f t="shared" si="7"/>
        <v>0</v>
      </c>
      <c r="X38" s="385" t="b">
        <f>②申請者情報!Q129</f>
        <v>0</v>
      </c>
      <c r="Y38" s="120" t="b">
        <f>②申請者情報!V129</f>
        <v>0</v>
      </c>
      <c r="Z38" s="121">
        <f>②申請者情報!W129</f>
        <v>0</v>
      </c>
      <c r="AA38" s="329">
        <f t="shared" si="8"/>
        <v>0</v>
      </c>
      <c r="AB38" s="330">
        <f t="shared" si="9"/>
        <v>0</v>
      </c>
      <c r="AC38" s="112">
        <f t="shared" si="6"/>
        <v>10000000</v>
      </c>
    </row>
    <row r="39" spans="12:29" ht="22.2" hidden="1" customHeight="1" outlineLevel="1" thickBot="1" x14ac:dyDescent="0.35">
      <c r="L39" s="100"/>
      <c r="M39" s="638" t="s">
        <v>267</v>
      </c>
      <c r="N39" s="626" t="s">
        <v>202</v>
      </c>
      <c r="O39" s="627"/>
      <c r="P39" s="323"/>
      <c r="Q39" s="324"/>
      <c r="R39" s="427" t="s">
        <v>360</v>
      </c>
      <c r="S39" s="419">
        <f>②申請者情報!AC156</f>
        <v>0</v>
      </c>
      <c r="T39" s="406">
        <f>IFERROR(Q39/2/S39,0)</f>
        <v>0</v>
      </c>
      <c r="U39" s="147">
        <f>ROUNDDOWN(IF(W39=TRUE,IF(T39&gt;AC39,AC39*S39,T39*S39),0),-3)</f>
        <v>0</v>
      </c>
      <c r="W39" s="108" t="b">
        <f t="shared" si="7"/>
        <v>0</v>
      </c>
      <c r="X39" s="384" t="b">
        <f>②申請者情報!Q156</f>
        <v>0</v>
      </c>
      <c r="Y39" s="104" t="b">
        <f>②申請者情報!V156</f>
        <v>0</v>
      </c>
      <c r="Z39" s="104">
        <f>②申請者情報!W156</f>
        <v>0</v>
      </c>
      <c r="AA39" s="327">
        <f t="shared" si="8"/>
        <v>0</v>
      </c>
      <c r="AB39" s="328">
        <f t="shared" si="9"/>
        <v>0</v>
      </c>
      <c r="AC39" s="112">
        <f t="shared" si="6"/>
        <v>140000</v>
      </c>
    </row>
    <row r="40" spans="12:29" ht="22.2" hidden="1" customHeight="1" outlineLevel="1" thickBot="1" x14ac:dyDescent="0.35">
      <c r="L40" s="100"/>
      <c r="M40" s="638"/>
      <c r="N40" s="602" t="s">
        <v>203</v>
      </c>
      <c r="O40" s="603"/>
      <c r="P40" s="110">
        <f>SUM(AA41:AA45)</f>
        <v>0</v>
      </c>
      <c r="Q40" s="110">
        <f>SUM(AB41:AB45)</f>
        <v>0</v>
      </c>
      <c r="R40" s="423" t="s">
        <v>360</v>
      </c>
      <c r="S40" s="413"/>
      <c r="T40" s="106">
        <f>SUM(T41:T45)</f>
        <v>0</v>
      </c>
      <c r="U40" s="111">
        <f>IF(T45&gt;0,IF(T40&gt;AC45,AC45,T40),IF(T40&gt;AC41,AC41,T40))</f>
        <v>0</v>
      </c>
      <c r="X40" s="384"/>
      <c r="AA40" s="329">
        <f>SUM(AA41:AA45)</f>
        <v>0</v>
      </c>
      <c r="AB40" s="330">
        <f>SUM(AB41:AB45)</f>
        <v>0</v>
      </c>
      <c r="AC40" s="112"/>
    </row>
    <row r="41" spans="12:29" ht="22.2" hidden="1" customHeight="1" outlineLevel="1" thickBot="1" x14ac:dyDescent="0.35">
      <c r="L41" s="100"/>
      <c r="M41" s="638"/>
      <c r="N41" s="614" t="s">
        <v>198</v>
      </c>
      <c r="O41" s="113" t="s">
        <v>0</v>
      </c>
      <c r="P41" s="135"/>
      <c r="Q41" s="136"/>
      <c r="R41" s="424" t="s">
        <v>360</v>
      </c>
      <c r="S41" s="414"/>
      <c r="T41" s="402">
        <f>IF(W41=TRUE,IF(Q41/2&gt;AC41,AC41,ROUNDDOWN(Q41/2,-3)),0)</f>
        <v>0</v>
      </c>
      <c r="U41" s="114" t="s">
        <v>199</v>
      </c>
      <c r="W41" s="103" t="b">
        <f t="shared" ref="W41:W50" si="10">AND(X41=FALSE,Y41=TRUE,Z41=1)</f>
        <v>0</v>
      </c>
      <c r="X41" s="384" t="b">
        <f>②申請者情報!Q159</f>
        <v>0</v>
      </c>
      <c r="Y41" s="104" t="b">
        <f>②申請者情報!V159</f>
        <v>0</v>
      </c>
      <c r="Z41" s="104">
        <f>②申請者情報!W159</f>
        <v>0</v>
      </c>
      <c r="AA41" s="331">
        <f t="shared" ref="AA41:AA50" si="11">IF($W41=TRUE,P41,0)</f>
        <v>0</v>
      </c>
      <c r="AB41" s="332">
        <f t="shared" ref="AB41:AB50" si="12">IF($W41=TRUE,Q41,0)</f>
        <v>0</v>
      </c>
      <c r="AC41" s="112">
        <f t="shared" si="6"/>
        <v>40000000</v>
      </c>
    </row>
    <row r="42" spans="12:29" ht="22.2" hidden="1" customHeight="1" outlineLevel="1" thickBot="1" x14ac:dyDescent="0.35">
      <c r="L42" s="100"/>
      <c r="M42" s="638"/>
      <c r="N42" s="615"/>
      <c r="O42" s="115" t="s">
        <v>1</v>
      </c>
      <c r="P42" s="131"/>
      <c r="Q42" s="132"/>
      <c r="R42" s="425" t="s">
        <v>360</v>
      </c>
      <c r="S42" s="415"/>
      <c r="T42" s="403">
        <f>IF(W42=TRUE,IF(Q42/2&gt;AC42,AC42,ROUNDDOWN(Q42/2,-3)),0)</f>
        <v>0</v>
      </c>
      <c r="U42" s="116" t="s">
        <v>199</v>
      </c>
      <c r="W42" s="103" t="b">
        <f t="shared" si="10"/>
        <v>0</v>
      </c>
      <c r="X42" s="384" t="b">
        <f>②申請者情報!Q160</f>
        <v>0</v>
      </c>
      <c r="Y42" s="104" t="b">
        <f>②申請者情報!V160</f>
        <v>0</v>
      </c>
      <c r="Z42" s="104">
        <f>②申請者情報!W160</f>
        <v>0</v>
      </c>
      <c r="AA42" s="331">
        <f t="shared" si="11"/>
        <v>0</v>
      </c>
      <c r="AB42" s="332">
        <f t="shared" si="12"/>
        <v>0</v>
      </c>
      <c r="AC42" s="112">
        <f t="shared" si="6"/>
        <v>40000000</v>
      </c>
    </row>
    <row r="43" spans="12:29" ht="22.2" hidden="1" customHeight="1" outlineLevel="1" thickBot="1" x14ac:dyDescent="0.35">
      <c r="L43" s="100"/>
      <c r="M43" s="638"/>
      <c r="N43" s="615"/>
      <c r="O43" s="115" t="s">
        <v>6</v>
      </c>
      <c r="P43" s="131"/>
      <c r="Q43" s="132"/>
      <c r="R43" s="425" t="s">
        <v>360</v>
      </c>
      <c r="S43" s="415"/>
      <c r="T43" s="403">
        <f>IF(W43=TRUE,IF(Q43/2&gt;AC43,AC43,ROUNDDOWN(Q43/2,-3)),0)</f>
        <v>0</v>
      </c>
      <c r="U43" s="116" t="s">
        <v>199</v>
      </c>
      <c r="W43" s="103" t="b">
        <f t="shared" si="10"/>
        <v>0</v>
      </c>
      <c r="X43" s="384" t="b">
        <f>②申請者情報!Q161</f>
        <v>0</v>
      </c>
      <c r="Y43" s="104" t="b">
        <f>②申請者情報!V161</f>
        <v>0</v>
      </c>
      <c r="Z43" s="104">
        <f>②申請者情報!W161</f>
        <v>0</v>
      </c>
      <c r="AA43" s="331">
        <f t="shared" si="11"/>
        <v>0</v>
      </c>
      <c r="AB43" s="332">
        <f t="shared" si="12"/>
        <v>0</v>
      </c>
      <c r="AC43" s="112">
        <f t="shared" si="6"/>
        <v>40000000</v>
      </c>
    </row>
    <row r="44" spans="12:29" ht="22.2" hidden="1" customHeight="1" outlineLevel="1" thickBot="1" x14ac:dyDescent="0.35">
      <c r="L44" s="100"/>
      <c r="M44" s="638"/>
      <c r="N44" s="615"/>
      <c r="O44" s="115" t="s">
        <v>7</v>
      </c>
      <c r="P44" s="131"/>
      <c r="Q44" s="132"/>
      <c r="R44" s="425" t="s">
        <v>360</v>
      </c>
      <c r="S44" s="415"/>
      <c r="T44" s="403">
        <f>IF(W44=TRUE,IF(Q44/2&gt;AC44,AC44,ROUNDDOWN(Q44/2,-3)),0)</f>
        <v>0</v>
      </c>
      <c r="U44" s="116" t="s">
        <v>199</v>
      </c>
      <c r="W44" s="103" t="b">
        <f t="shared" si="10"/>
        <v>0</v>
      </c>
      <c r="X44" s="384" t="b">
        <f>②申請者情報!Q162</f>
        <v>0</v>
      </c>
      <c r="Y44" s="104" t="b">
        <f>②申請者情報!V162</f>
        <v>0</v>
      </c>
      <c r="Z44" s="104">
        <f>②申請者情報!W162</f>
        <v>0</v>
      </c>
      <c r="AA44" s="331">
        <f t="shared" si="11"/>
        <v>0</v>
      </c>
      <c r="AB44" s="332">
        <f t="shared" si="12"/>
        <v>0</v>
      </c>
      <c r="AC44" s="112">
        <f t="shared" si="6"/>
        <v>40000000</v>
      </c>
    </row>
    <row r="45" spans="12:29" ht="22.2" hidden="1" customHeight="1" outlineLevel="1" thickBot="1" x14ac:dyDescent="0.35">
      <c r="L45" s="100"/>
      <c r="M45" s="638"/>
      <c r="N45" s="616"/>
      <c r="O45" s="117" t="s">
        <v>2</v>
      </c>
      <c r="P45" s="133"/>
      <c r="Q45" s="134"/>
      <c r="R45" s="426" t="s">
        <v>360</v>
      </c>
      <c r="S45" s="416"/>
      <c r="T45" s="404">
        <f>IF(W45=TRUE,IF(Q45/2&gt;AC45,AC45,ROUNDDOWN(Q45/2,-3)),0)</f>
        <v>0</v>
      </c>
      <c r="U45" s="118" t="s">
        <v>199</v>
      </c>
      <c r="W45" s="119" t="b">
        <f t="shared" si="10"/>
        <v>0</v>
      </c>
      <c r="X45" s="384" t="b">
        <f>②申請者情報!Q163</f>
        <v>0</v>
      </c>
      <c r="Y45" s="104" t="b">
        <f>②申請者情報!V163</f>
        <v>0</v>
      </c>
      <c r="Z45" s="104">
        <f>②申請者情報!W163</f>
        <v>0</v>
      </c>
      <c r="AA45" s="333">
        <f t="shared" si="11"/>
        <v>0</v>
      </c>
      <c r="AB45" s="334">
        <f t="shared" si="12"/>
        <v>0</v>
      </c>
      <c r="AC45" s="122">
        <f t="shared" si="6"/>
        <v>50000000</v>
      </c>
    </row>
    <row r="46" spans="12:29" ht="22.2" hidden="1" customHeight="1" outlineLevel="1" thickBot="1" x14ac:dyDescent="0.35">
      <c r="L46" s="100"/>
      <c r="M46" s="638"/>
      <c r="N46" s="602" t="s">
        <v>204</v>
      </c>
      <c r="O46" s="603"/>
      <c r="P46" s="135"/>
      <c r="Q46" s="136"/>
      <c r="R46" s="423" t="s">
        <v>360</v>
      </c>
      <c r="S46" s="413"/>
      <c r="T46" s="106">
        <f>Q46/2</f>
        <v>0</v>
      </c>
      <c r="U46" s="107">
        <f>ROUNDDOWN(IF(W46=TRUE,IF(T46&gt;AC46,AC46,T46),0),-3)</f>
        <v>0</v>
      </c>
      <c r="W46" s="103" t="b">
        <f t="shared" si="10"/>
        <v>0</v>
      </c>
      <c r="X46" s="384" t="b">
        <f>②申請者情報!Q165</f>
        <v>0</v>
      </c>
      <c r="Y46" s="104" t="b">
        <f>②申請者情報!V165</f>
        <v>0</v>
      </c>
      <c r="Z46" s="104">
        <f>②申請者情報!W165</f>
        <v>0</v>
      </c>
      <c r="AA46" s="329">
        <f t="shared" si="11"/>
        <v>0</v>
      </c>
      <c r="AB46" s="330">
        <f t="shared" si="12"/>
        <v>0</v>
      </c>
      <c r="AC46" s="112">
        <f t="shared" si="6"/>
        <v>40000000</v>
      </c>
    </row>
    <row r="47" spans="12:29" ht="22.2" hidden="1" customHeight="1" outlineLevel="1" thickBot="1" x14ac:dyDescent="0.35">
      <c r="L47" s="100"/>
      <c r="M47" s="638"/>
      <c r="N47" s="602" t="s">
        <v>438</v>
      </c>
      <c r="O47" s="603"/>
      <c r="P47" s="135"/>
      <c r="Q47" s="136"/>
      <c r="R47" s="423" t="s">
        <v>360</v>
      </c>
      <c r="S47" s="420"/>
      <c r="T47" s="106">
        <f>Q47/2</f>
        <v>0</v>
      </c>
      <c r="U47" s="387">
        <f>ROUNDDOWN(IF(W47=TRUE,IF(T47&gt;AC47,AC47,T47),0),-3)</f>
        <v>0</v>
      </c>
      <c r="W47" s="103" t="b">
        <f t="shared" si="10"/>
        <v>0</v>
      </c>
      <c r="X47" s="384" t="b">
        <f>②申請者情報!Q166</f>
        <v>0</v>
      </c>
      <c r="Y47" s="104" t="b">
        <f>②申請者情報!V166</f>
        <v>0</v>
      </c>
      <c r="Z47" s="104">
        <f>②申請者情報!W166</f>
        <v>0</v>
      </c>
      <c r="AA47" s="329">
        <f t="shared" si="11"/>
        <v>0</v>
      </c>
      <c r="AB47" s="330">
        <f t="shared" si="12"/>
        <v>0</v>
      </c>
      <c r="AC47" s="112">
        <f t="shared" si="6"/>
        <v>50000000</v>
      </c>
    </row>
    <row r="48" spans="12:29" ht="22.2" hidden="1" customHeight="1" outlineLevel="1" thickBot="1" x14ac:dyDescent="0.35">
      <c r="L48" s="100"/>
      <c r="M48" s="638"/>
      <c r="N48" s="602" t="s">
        <v>205</v>
      </c>
      <c r="O48" s="603"/>
      <c r="P48" s="135"/>
      <c r="Q48" s="136"/>
      <c r="R48" s="408"/>
      <c r="S48" s="417">
        <f>②申請者情報!AC167</f>
        <v>0</v>
      </c>
      <c r="T48" s="106">
        <f>IF(R48&gt;=10,IFERROR(Q48/2/S48,0),IFERROR(Q48/3/S48,0))</f>
        <v>0</v>
      </c>
      <c r="U48" s="148">
        <f>IFERROR(ROUNDDOWN(IF(W48=TRUE,IF(T48&gt;AC48,AC48*S48,T48*S48),0),-3),0)</f>
        <v>0</v>
      </c>
      <c r="W48" s="103" t="b">
        <f t="shared" si="10"/>
        <v>0</v>
      </c>
      <c r="X48" s="384" t="b">
        <f>②申請者情報!Q167</f>
        <v>0</v>
      </c>
      <c r="Y48" s="104" t="b">
        <f>②申請者情報!V167</f>
        <v>0</v>
      </c>
      <c r="Z48" s="104">
        <f>②申請者情報!W167</f>
        <v>0</v>
      </c>
      <c r="AA48" s="329">
        <f t="shared" si="11"/>
        <v>0</v>
      </c>
      <c r="AB48" s="330">
        <f t="shared" si="12"/>
        <v>0</v>
      </c>
      <c r="AC48" s="112">
        <f t="shared" si="6"/>
        <v>10000000</v>
      </c>
    </row>
    <row r="49" spans="12:29" ht="22.2" hidden="1" customHeight="1" outlineLevel="1" thickBot="1" x14ac:dyDescent="0.35">
      <c r="L49" s="100"/>
      <c r="M49" s="638"/>
      <c r="N49" s="661" t="s">
        <v>206</v>
      </c>
      <c r="O49" s="662"/>
      <c r="P49" s="137"/>
      <c r="Q49" s="138"/>
      <c r="R49" s="410"/>
      <c r="S49" s="421">
        <f>②申請者情報!AC168</f>
        <v>0</v>
      </c>
      <c r="T49" s="146">
        <f>IF(R49&gt;=10,IFERROR(Q49/2/S49,0),IFERROR(Q49/3/S49,0))</f>
        <v>0</v>
      </c>
      <c r="U49" s="149">
        <f>IFERROR(ROUNDDOWN(IF(W49=TRUE,IF(T49&gt;AC49,AC49*S49,T49*S49),0),-3),0)</f>
        <v>0</v>
      </c>
      <c r="W49" s="119" t="b">
        <f t="shared" si="10"/>
        <v>0</v>
      </c>
      <c r="X49" s="385" t="b">
        <f>②申請者情報!Q168</f>
        <v>0</v>
      </c>
      <c r="Y49" s="120" t="b">
        <f>②申請者情報!V168</f>
        <v>0</v>
      </c>
      <c r="Z49" s="121">
        <f>②申請者情報!W168</f>
        <v>0</v>
      </c>
      <c r="AA49" s="329">
        <f t="shared" si="11"/>
        <v>0</v>
      </c>
      <c r="AB49" s="330">
        <f t="shared" si="12"/>
        <v>0</v>
      </c>
      <c r="AC49" s="112">
        <f t="shared" si="6"/>
        <v>10000000</v>
      </c>
    </row>
    <row r="50" spans="12:29" ht="22.2" hidden="1" customHeight="1" outlineLevel="1" thickBot="1" x14ac:dyDescent="0.35">
      <c r="L50" s="100"/>
      <c r="M50" s="637" t="s">
        <v>268</v>
      </c>
      <c r="N50" s="600" t="s">
        <v>202</v>
      </c>
      <c r="O50" s="601"/>
      <c r="P50" s="129"/>
      <c r="Q50" s="130"/>
      <c r="R50" s="422" t="s">
        <v>360</v>
      </c>
      <c r="S50" s="412">
        <f>②申請者情報!AC195</f>
        <v>0</v>
      </c>
      <c r="T50" s="406">
        <f>IFERROR(Q50/2/S50,0)</f>
        <v>0</v>
      </c>
      <c r="U50" s="107">
        <f>ROUNDDOWN(IF(W50=TRUE,IF(T50&gt;AC50,AC50*S50,T50*S50),0),-3)</f>
        <v>0</v>
      </c>
      <c r="W50" s="108" t="b">
        <f t="shared" si="10"/>
        <v>0</v>
      </c>
      <c r="X50" s="384" t="b">
        <f>②申請者情報!Q195</f>
        <v>0</v>
      </c>
      <c r="Y50" s="104" t="b">
        <f>②申請者情報!V195</f>
        <v>0</v>
      </c>
      <c r="Z50" s="104">
        <f>②申請者情報!W195</f>
        <v>0</v>
      </c>
      <c r="AA50" s="327">
        <f t="shared" si="11"/>
        <v>0</v>
      </c>
      <c r="AB50" s="328">
        <f t="shared" si="12"/>
        <v>0</v>
      </c>
      <c r="AC50" s="112">
        <f t="shared" si="6"/>
        <v>140000</v>
      </c>
    </row>
    <row r="51" spans="12:29" ht="22.2" hidden="1" customHeight="1" outlineLevel="1" thickBot="1" x14ac:dyDescent="0.35">
      <c r="L51" s="100"/>
      <c r="M51" s="638"/>
      <c r="N51" s="602" t="s">
        <v>203</v>
      </c>
      <c r="O51" s="603"/>
      <c r="P51" s="110">
        <f>SUM(AA52:AA56)</f>
        <v>0</v>
      </c>
      <c r="Q51" s="110">
        <f>SUM(AB52:AB56)</f>
        <v>0</v>
      </c>
      <c r="R51" s="423" t="s">
        <v>360</v>
      </c>
      <c r="S51" s="413"/>
      <c r="T51" s="106">
        <f>SUM(T52:T56)</f>
        <v>0</v>
      </c>
      <c r="U51" s="111">
        <f>IF(T56&gt;0,IF(T51&gt;AC56,AC56,T51),IF(T51&gt;AC52,AC52,T51))</f>
        <v>0</v>
      </c>
      <c r="X51" s="384"/>
      <c r="AA51" s="329">
        <f>SUM(AA52:AA56)</f>
        <v>0</v>
      </c>
      <c r="AB51" s="330">
        <f>SUM(AB52:AB56)</f>
        <v>0</v>
      </c>
      <c r="AC51" s="112"/>
    </row>
    <row r="52" spans="12:29" ht="22.2" hidden="1" customHeight="1" outlineLevel="1" thickBot="1" x14ac:dyDescent="0.35">
      <c r="L52" s="100"/>
      <c r="M52" s="638"/>
      <c r="N52" s="614" t="s">
        <v>198</v>
      </c>
      <c r="O52" s="113" t="s">
        <v>0</v>
      </c>
      <c r="P52" s="135"/>
      <c r="Q52" s="136"/>
      <c r="R52" s="424" t="s">
        <v>360</v>
      </c>
      <c r="S52" s="414"/>
      <c r="T52" s="402">
        <f>IF(W52=TRUE,IF(Q52/2&gt;AC52,AC52,ROUNDDOWN(Q52/2,-3)),0)</f>
        <v>0</v>
      </c>
      <c r="U52" s="114" t="s">
        <v>199</v>
      </c>
      <c r="W52" s="103" t="b">
        <f t="shared" ref="W52:W61" si="13">AND(X52=FALSE,Y52=TRUE,Z52=1)</f>
        <v>0</v>
      </c>
      <c r="X52" s="384" t="b">
        <f>②申請者情報!Q198</f>
        <v>0</v>
      </c>
      <c r="Y52" s="104" t="b">
        <f>②申請者情報!V198</f>
        <v>0</v>
      </c>
      <c r="Z52" s="104">
        <f>②申請者情報!W198</f>
        <v>0</v>
      </c>
      <c r="AA52" s="331">
        <f t="shared" ref="AA52:AA61" si="14">IF($W52=TRUE,P52,0)</f>
        <v>0</v>
      </c>
      <c r="AB52" s="332">
        <f t="shared" ref="AB52:AB61" si="15">IF($W52=TRUE,Q52,0)</f>
        <v>0</v>
      </c>
      <c r="AC52" s="112">
        <f t="shared" si="6"/>
        <v>40000000</v>
      </c>
    </row>
    <row r="53" spans="12:29" ht="22.2" hidden="1" customHeight="1" outlineLevel="1" thickBot="1" x14ac:dyDescent="0.35">
      <c r="L53" s="100"/>
      <c r="M53" s="638"/>
      <c r="N53" s="615"/>
      <c r="O53" s="115" t="s">
        <v>1</v>
      </c>
      <c r="P53" s="131"/>
      <c r="Q53" s="132"/>
      <c r="R53" s="425" t="s">
        <v>360</v>
      </c>
      <c r="S53" s="415"/>
      <c r="T53" s="403">
        <f>IF(W53=TRUE,IF(Q53/2&gt;AC53,AC53,ROUNDDOWN(Q53/2,-3)),0)</f>
        <v>0</v>
      </c>
      <c r="U53" s="116" t="s">
        <v>199</v>
      </c>
      <c r="W53" s="103" t="b">
        <f t="shared" si="13"/>
        <v>0</v>
      </c>
      <c r="X53" s="384" t="b">
        <f>②申請者情報!Q199</f>
        <v>0</v>
      </c>
      <c r="Y53" s="104" t="b">
        <f>②申請者情報!V199</f>
        <v>0</v>
      </c>
      <c r="Z53" s="104">
        <f>②申請者情報!W199</f>
        <v>0</v>
      </c>
      <c r="AA53" s="331">
        <f t="shared" si="14"/>
        <v>0</v>
      </c>
      <c r="AB53" s="332">
        <f t="shared" si="15"/>
        <v>0</v>
      </c>
      <c r="AC53" s="112">
        <f t="shared" si="6"/>
        <v>40000000</v>
      </c>
    </row>
    <row r="54" spans="12:29" ht="22.2" hidden="1" customHeight="1" outlineLevel="1" thickBot="1" x14ac:dyDescent="0.35">
      <c r="L54" s="100"/>
      <c r="M54" s="638"/>
      <c r="N54" s="615"/>
      <c r="O54" s="115" t="s">
        <v>6</v>
      </c>
      <c r="P54" s="131"/>
      <c r="Q54" s="132"/>
      <c r="R54" s="425" t="s">
        <v>360</v>
      </c>
      <c r="S54" s="415"/>
      <c r="T54" s="403">
        <f>IF(W54=TRUE,IF(Q54/2&gt;AC54,AC54,ROUNDDOWN(Q54/2,-3)),0)</f>
        <v>0</v>
      </c>
      <c r="U54" s="116" t="s">
        <v>199</v>
      </c>
      <c r="W54" s="103" t="b">
        <f t="shared" si="13"/>
        <v>0</v>
      </c>
      <c r="X54" s="384" t="b">
        <f>②申請者情報!Q200</f>
        <v>0</v>
      </c>
      <c r="Y54" s="104" t="b">
        <f>②申請者情報!V200</f>
        <v>0</v>
      </c>
      <c r="Z54" s="104">
        <f>②申請者情報!W200</f>
        <v>0</v>
      </c>
      <c r="AA54" s="331">
        <f t="shared" si="14"/>
        <v>0</v>
      </c>
      <c r="AB54" s="332">
        <f t="shared" si="15"/>
        <v>0</v>
      </c>
      <c r="AC54" s="112">
        <f t="shared" si="6"/>
        <v>40000000</v>
      </c>
    </row>
    <row r="55" spans="12:29" ht="22.2" hidden="1" customHeight="1" outlineLevel="1" thickBot="1" x14ac:dyDescent="0.35">
      <c r="L55" s="100"/>
      <c r="M55" s="638"/>
      <c r="N55" s="615"/>
      <c r="O55" s="115" t="s">
        <v>7</v>
      </c>
      <c r="P55" s="131"/>
      <c r="Q55" s="132"/>
      <c r="R55" s="425" t="s">
        <v>360</v>
      </c>
      <c r="S55" s="415"/>
      <c r="T55" s="403">
        <f>IF(W55=TRUE,IF(Q55/2&gt;AC55,AC55,ROUNDDOWN(Q55/2,-3)),0)</f>
        <v>0</v>
      </c>
      <c r="U55" s="116" t="s">
        <v>199</v>
      </c>
      <c r="W55" s="103" t="b">
        <f t="shared" si="13"/>
        <v>0</v>
      </c>
      <c r="X55" s="384" t="b">
        <f>②申請者情報!Q201</f>
        <v>0</v>
      </c>
      <c r="Y55" s="104" t="b">
        <f>②申請者情報!V201</f>
        <v>0</v>
      </c>
      <c r="Z55" s="104">
        <f>②申請者情報!W201</f>
        <v>0</v>
      </c>
      <c r="AA55" s="331">
        <f t="shared" si="14"/>
        <v>0</v>
      </c>
      <c r="AB55" s="332">
        <f t="shared" si="15"/>
        <v>0</v>
      </c>
      <c r="AC55" s="112">
        <f t="shared" si="6"/>
        <v>40000000</v>
      </c>
    </row>
    <row r="56" spans="12:29" ht="22.2" hidden="1" customHeight="1" outlineLevel="1" thickBot="1" x14ac:dyDescent="0.35">
      <c r="L56" s="100"/>
      <c r="M56" s="638"/>
      <c r="N56" s="616"/>
      <c r="O56" s="117" t="s">
        <v>2</v>
      </c>
      <c r="P56" s="133"/>
      <c r="Q56" s="134"/>
      <c r="R56" s="426" t="s">
        <v>360</v>
      </c>
      <c r="S56" s="416"/>
      <c r="T56" s="404">
        <f>IF(W56=TRUE,IF(Q56/2&gt;AC56,AC56,ROUNDDOWN(Q56/2,-3)),0)</f>
        <v>0</v>
      </c>
      <c r="U56" s="118" t="s">
        <v>199</v>
      </c>
      <c r="W56" s="119" t="b">
        <f t="shared" si="13"/>
        <v>0</v>
      </c>
      <c r="X56" s="384" t="b">
        <f>②申請者情報!Q202</f>
        <v>0</v>
      </c>
      <c r="Y56" s="104" t="b">
        <f>②申請者情報!V202</f>
        <v>0</v>
      </c>
      <c r="Z56" s="104">
        <f>②申請者情報!W202</f>
        <v>0</v>
      </c>
      <c r="AA56" s="333">
        <f t="shared" si="14"/>
        <v>0</v>
      </c>
      <c r="AB56" s="334">
        <f t="shared" si="15"/>
        <v>0</v>
      </c>
      <c r="AC56" s="122">
        <f t="shared" si="6"/>
        <v>50000000</v>
      </c>
    </row>
    <row r="57" spans="12:29" ht="22.2" hidden="1" customHeight="1" outlineLevel="1" thickBot="1" x14ac:dyDescent="0.35">
      <c r="L57" s="100"/>
      <c r="M57" s="638"/>
      <c r="N57" s="602" t="s">
        <v>204</v>
      </c>
      <c r="O57" s="603"/>
      <c r="P57" s="135"/>
      <c r="Q57" s="136"/>
      <c r="R57" s="423" t="s">
        <v>360</v>
      </c>
      <c r="S57" s="413"/>
      <c r="T57" s="106">
        <f>Q57/2</f>
        <v>0</v>
      </c>
      <c r="U57" s="107">
        <f>ROUNDDOWN(IF(W57=TRUE,IF(T57&gt;AC57,AC57,T57),0),-3)</f>
        <v>0</v>
      </c>
      <c r="W57" s="103" t="b">
        <f t="shared" si="13"/>
        <v>0</v>
      </c>
      <c r="X57" s="384" t="b">
        <f>②申請者情報!Q204</f>
        <v>0</v>
      </c>
      <c r="Y57" s="104" t="b">
        <f>②申請者情報!V204</f>
        <v>0</v>
      </c>
      <c r="Z57" s="104">
        <f>②申請者情報!W204</f>
        <v>0</v>
      </c>
      <c r="AA57" s="329">
        <f t="shared" si="14"/>
        <v>0</v>
      </c>
      <c r="AB57" s="330">
        <f t="shared" si="15"/>
        <v>0</v>
      </c>
      <c r="AC57" s="112">
        <f t="shared" si="6"/>
        <v>40000000</v>
      </c>
    </row>
    <row r="58" spans="12:29" ht="22.2" hidden="1" customHeight="1" outlineLevel="1" thickBot="1" x14ac:dyDescent="0.35">
      <c r="L58" s="100"/>
      <c r="M58" s="638"/>
      <c r="N58" s="602" t="s">
        <v>438</v>
      </c>
      <c r="O58" s="603"/>
      <c r="P58" s="135"/>
      <c r="Q58" s="136"/>
      <c r="R58" s="423" t="s">
        <v>360</v>
      </c>
      <c r="S58" s="420"/>
      <c r="T58" s="106">
        <f>Q58/2</f>
        <v>0</v>
      </c>
      <c r="U58" s="387">
        <f>ROUNDDOWN(IF(W58=TRUE,IF(T58&gt;AC58,AC58,T58),0),-3)</f>
        <v>0</v>
      </c>
      <c r="W58" s="103" t="b">
        <f t="shared" si="13"/>
        <v>0</v>
      </c>
      <c r="X58" s="384" t="b">
        <f>②申請者情報!Q205</f>
        <v>0</v>
      </c>
      <c r="Y58" s="104" t="b">
        <f>②申請者情報!V205</f>
        <v>0</v>
      </c>
      <c r="Z58" s="104">
        <f>②申請者情報!W205</f>
        <v>0</v>
      </c>
      <c r="AA58" s="329">
        <f t="shared" si="14"/>
        <v>0</v>
      </c>
      <c r="AB58" s="330">
        <f t="shared" si="15"/>
        <v>0</v>
      </c>
      <c r="AC58" s="112">
        <f t="shared" si="6"/>
        <v>50000000</v>
      </c>
    </row>
    <row r="59" spans="12:29" ht="22.2" hidden="1" customHeight="1" outlineLevel="1" thickBot="1" x14ac:dyDescent="0.35">
      <c r="L59" s="100"/>
      <c r="M59" s="638"/>
      <c r="N59" s="602" t="s">
        <v>205</v>
      </c>
      <c r="O59" s="603"/>
      <c r="P59" s="135"/>
      <c r="Q59" s="136"/>
      <c r="R59" s="408"/>
      <c r="S59" s="417">
        <f>②申請者情報!AC206</f>
        <v>0</v>
      </c>
      <c r="T59" s="106">
        <f>IF(R59&gt;=10,IFERROR(Q59/2/S59,0),IFERROR(Q59/3/S59,0))</f>
        <v>0</v>
      </c>
      <c r="U59" s="148">
        <f>IFERROR(ROUNDDOWN(IF(W59=TRUE,IF(T59&gt;AC59,AC59*S59,T59*S59),0),-3),0)</f>
        <v>0</v>
      </c>
      <c r="W59" s="103" t="b">
        <f t="shared" si="13"/>
        <v>0</v>
      </c>
      <c r="X59" s="384" t="b">
        <f>②申請者情報!Q206</f>
        <v>0</v>
      </c>
      <c r="Y59" s="104" t="b">
        <f>②申請者情報!V206</f>
        <v>0</v>
      </c>
      <c r="Z59" s="104">
        <f>②申請者情報!W206</f>
        <v>0</v>
      </c>
      <c r="AA59" s="329">
        <f t="shared" si="14"/>
        <v>0</v>
      </c>
      <c r="AB59" s="330">
        <f t="shared" si="15"/>
        <v>0</v>
      </c>
      <c r="AC59" s="112">
        <f t="shared" si="6"/>
        <v>10000000</v>
      </c>
    </row>
    <row r="60" spans="12:29" ht="22.2" hidden="1" customHeight="1" outlineLevel="1" thickBot="1" x14ac:dyDescent="0.35">
      <c r="L60" s="100"/>
      <c r="M60" s="639"/>
      <c r="N60" s="636" t="s">
        <v>206</v>
      </c>
      <c r="O60" s="614"/>
      <c r="P60" s="144"/>
      <c r="Q60" s="145"/>
      <c r="R60" s="409"/>
      <c r="S60" s="418">
        <f>②申請者情報!AC207</f>
        <v>0</v>
      </c>
      <c r="T60" s="146">
        <f>IF(R60&gt;=10,IFERROR(Q60/2/S60,0),IFERROR(Q60/3/S60,0))</f>
        <v>0</v>
      </c>
      <c r="U60" s="148">
        <f>IFERROR(ROUNDDOWN(IF(W60=TRUE,IF(T60&gt;AC60,AC60*S60,T60*S60),0),-3),0)</f>
        <v>0</v>
      </c>
      <c r="W60" s="119" t="b">
        <f t="shared" si="13"/>
        <v>0</v>
      </c>
      <c r="X60" s="385" t="b">
        <f>②申請者情報!Q207</f>
        <v>0</v>
      </c>
      <c r="Y60" s="120" t="b">
        <f>②申請者情報!V207</f>
        <v>0</v>
      </c>
      <c r="Z60" s="121">
        <f>②申請者情報!W207</f>
        <v>0</v>
      </c>
      <c r="AA60" s="329">
        <f t="shared" si="14"/>
        <v>0</v>
      </c>
      <c r="AB60" s="330">
        <f t="shared" si="15"/>
        <v>0</v>
      </c>
      <c r="AC60" s="112">
        <f t="shared" si="6"/>
        <v>10000000</v>
      </c>
    </row>
    <row r="61" spans="12:29" ht="22.2" hidden="1" customHeight="1" outlineLevel="1" thickBot="1" x14ac:dyDescent="0.35">
      <c r="L61" s="100"/>
      <c r="M61" s="638" t="s">
        <v>269</v>
      </c>
      <c r="N61" s="626" t="s">
        <v>202</v>
      </c>
      <c r="O61" s="627"/>
      <c r="P61" s="323"/>
      <c r="Q61" s="324"/>
      <c r="R61" s="427" t="s">
        <v>360</v>
      </c>
      <c r="S61" s="419">
        <f>②申請者情報!AC234</f>
        <v>0</v>
      </c>
      <c r="T61" s="406">
        <f>IFERROR(Q61/2/S61,0)</f>
        <v>0</v>
      </c>
      <c r="U61" s="147">
        <f>ROUNDDOWN(IF(W61=TRUE,IF(T61&gt;AC61,AC61*S61,T61*S61),0),-3)</f>
        <v>0</v>
      </c>
      <c r="W61" s="108" t="b">
        <f t="shared" si="13"/>
        <v>0</v>
      </c>
      <c r="X61" s="384" t="b">
        <f>②申請者情報!Q234</f>
        <v>0</v>
      </c>
      <c r="Y61" s="104" t="b">
        <f>②申請者情報!V234</f>
        <v>0</v>
      </c>
      <c r="Z61" s="104">
        <f>②申請者情報!W234</f>
        <v>0</v>
      </c>
      <c r="AA61" s="327">
        <f t="shared" si="14"/>
        <v>0</v>
      </c>
      <c r="AB61" s="328">
        <f t="shared" si="15"/>
        <v>0</v>
      </c>
      <c r="AC61" s="112">
        <f t="shared" si="6"/>
        <v>140000</v>
      </c>
    </row>
    <row r="62" spans="12:29" ht="22.2" hidden="1" customHeight="1" outlineLevel="1" thickBot="1" x14ac:dyDescent="0.35">
      <c r="L62" s="100"/>
      <c r="M62" s="638"/>
      <c r="N62" s="602" t="s">
        <v>203</v>
      </c>
      <c r="O62" s="603"/>
      <c r="P62" s="110">
        <f>SUM(AA63:AA67)</f>
        <v>0</v>
      </c>
      <c r="Q62" s="110">
        <f>SUM(AB63:AB67)</f>
        <v>0</v>
      </c>
      <c r="R62" s="423" t="s">
        <v>360</v>
      </c>
      <c r="S62" s="413"/>
      <c r="T62" s="106">
        <f>SUM(T63:T67)</f>
        <v>0</v>
      </c>
      <c r="U62" s="111">
        <f>IF(T67&gt;0,IF(T62&gt;AC67,AC67,T62),IF(T62&gt;AC63,AC63,T62))</f>
        <v>0</v>
      </c>
      <c r="X62" s="384"/>
      <c r="AA62" s="329">
        <f>SUM(AA63:AA67)</f>
        <v>0</v>
      </c>
      <c r="AB62" s="330">
        <f>SUM(AB63:AB67)</f>
        <v>0</v>
      </c>
      <c r="AC62" s="112"/>
    </row>
    <row r="63" spans="12:29" ht="22.2" hidden="1" customHeight="1" outlineLevel="1" thickBot="1" x14ac:dyDescent="0.35">
      <c r="L63" s="100"/>
      <c r="M63" s="638"/>
      <c r="N63" s="614" t="s">
        <v>198</v>
      </c>
      <c r="O63" s="113" t="s">
        <v>0</v>
      </c>
      <c r="P63" s="135"/>
      <c r="Q63" s="136"/>
      <c r="R63" s="424" t="s">
        <v>360</v>
      </c>
      <c r="S63" s="414"/>
      <c r="T63" s="402">
        <f>IF(W63=TRUE,IF(Q63/2&gt;AC63,AC63,ROUNDDOWN(Q63/2,-3)),0)</f>
        <v>0</v>
      </c>
      <c r="U63" s="114" t="s">
        <v>199</v>
      </c>
      <c r="W63" s="103" t="b">
        <f t="shared" ref="W63:W71" si="16">AND(X63=FALSE,Y63=TRUE,Z63=1)</f>
        <v>0</v>
      </c>
      <c r="X63" s="384" t="b">
        <f>②申請者情報!Q237</f>
        <v>0</v>
      </c>
      <c r="Y63" s="104" t="b">
        <f>②申請者情報!V237</f>
        <v>0</v>
      </c>
      <c r="Z63" s="104">
        <f>②申請者情報!W237</f>
        <v>0</v>
      </c>
      <c r="AA63" s="331">
        <f t="shared" ref="AA63:AA71" si="17">IF($W63=TRUE,P63,0)</f>
        <v>0</v>
      </c>
      <c r="AB63" s="332">
        <f t="shared" ref="AB63:AB71" si="18">IF($W63=TRUE,Q63,0)</f>
        <v>0</v>
      </c>
      <c r="AC63" s="112">
        <f t="shared" si="6"/>
        <v>40000000</v>
      </c>
    </row>
    <row r="64" spans="12:29" ht="22.2" hidden="1" customHeight="1" outlineLevel="1" thickBot="1" x14ac:dyDescent="0.35">
      <c r="L64" s="100"/>
      <c r="M64" s="638"/>
      <c r="N64" s="615"/>
      <c r="O64" s="115" t="s">
        <v>1</v>
      </c>
      <c r="P64" s="131"/>
      <c r="Q64" s="132"/>
      <c r="R64" s="425" t="s">
        <v>360</v>
      </c>
      <c r="S64" s="415"/>
      <c r="T64" s="403">
        <f>IF(W64=TRUE,IF(Q64/2&gt;AC64,AC64,ROUNDDOWN(Q64/2,-3)),0)</f>
        <v>0</v>
      </c>
      <c r="U64" s="116" t="s">
        <v>199</v>
      </c>
      <c r="W64" s="103" t="b">
        <f t="shared" si="16"/>
        <v>0</v>
      </c>
      <c r="X64" s="384" t="b">
        <f>②申請者情報!Q238</f>
        <v>0</v>
      </c>
      <c r="Y64" s="104" t="b">
        <f>②申請者情報!V238</f>
        <v>0</v>
      </c>
      <c r="Z64" s="104">
        <f>②申請者情報!W238</f>
        <v>0</v>
      </c>
      <c r="AA64" s="331">
        <f t="shared" si="17"/>
        <v>0</v>
      </c>
      <c r="AB64" s="332">
        <f t="shared" si="18"/>
        <v>0</v>
      </c>
      <c r="AC64" s="112">
        <f t="shared" si="6"/>
        <v>40000000</v>
      </c>
    </row>
    <row r="65" spans="12:29" ht="22.2" hidden="1" customHeight="1" outlineLevel="1" collapsed="1" thickBot="1" x14ac:dyDescent="0.35">
      <c r="L65" s="100"/>
      <c r="M65" s="638"/>
      <c r="N65" s="615"/>
      <c r="O65" s="115" t="s">
        <v>6</v>
      </c>
      <c r="P65" s="131"/>
      <c r="Q65" s="132"/>
      <c r="R65" s="425" t="s">
        <v>360</v>
      </c>
      <c r="S65" s="415"/>
      <c r="T65" s="403">
        <f>IF(W65=TRUE,IF(Q65/2&gt;AC65,AC65,ROUNDDOWN(Q65/2,-3)),0)</f>
        <v>0</v>
      </c>
      <c r="U65" s="116" t="s">
        <v>199</v>
      </c>
      <c r="W65" s="103" t="b">
        <f t="shared" si="16"/>
        <v>0</v>
      </c>
      <c r="X65" s="384" t="b">
        <f>②申請者情報!Q239</f>
        <v>0</v>
      </c>
      <c r="Y65" s="104" t="b">
        <f>②申請者情報!V239</f>
        <v>0</v>
      </c>
      <c r="Z65" s="104">
        <f>②申請者情報!W239</f>
        <v>0</v>
      </c>
      <c r="AA65" s="331">
        <f t="shared" si="17"/>
        <v>0</v>
      </c>
      <c r="AB65" s="332">
        <f t="shared" si="18"/>
        <v>0</v>
      </c>
      <c r="AC65" s="112">
        <f t="shared" si="6"/>
        <v>40000000</v>
      </c>
    </row>
    <row r="66" spans="12:29" ht="22.2" hidden="1" customHeight="1" outlineLevel="1" thickBot="1" x14ac:dyDescent="0.35">
      <c r="L66" s="100"/>
      <c r="M66" s="638"/>
      <c r="N66" s="615"/>
      <c r="O66" s="115" t="s">
        <v>7</v>
      </c>
      <c r="P66" s="131"/>
      <c r="Q66" s="132"/>
      <c r="R66" s="425" t="s">
        <v>360</v>
      </c>
      <c r="S66" s="415"/>
      <c r="T66" s="403">
        <f>IF(W66=TRUE,IF(Q66/2&gt;AC66,AC66,ROUNDDOWN(Q66/2,-3)),0)</f>
        <v>0</v>
      </c>
      <c r="U66" s="116" t="s">
        <v>199</v>
      </c>
      <c r="W66" s="103" t="b">
        <f t="shared" si="16"/>
        <v>0</v>
      </c>
      <c r="X66" s="384" t="b">
        <f>②申請者情報!Q240</f>
        <v>0</v>
      </c>
      <c r="Y66" s="104" t="b">
        <f>②申請者情報!V240</f>
        <v>0</v>
      </c>
      <c r="Z66" s="104">
        <f>②申請者情報!W240</f>
        <v>0</v>
      </c>
      <c r="AA66" s="331">
        <f t="shared" si="17"/>
        <v>0</v>
      </c>
      <c r="AB66" s="332">
        <f t="shared" si="18"/>
        <v>0</v>
      </c>
      <c r="AC66" s="112">
        <f t="shared" si="6"/>
        <v>40000000</v>
      </c>
    </row>
    <row r="67" spans="12:29" ht="22.2" hidden="1" customHeight="1" outlineLevel="1" thickBot="1" x14ac:dyDescent="0.35">
      <c r="L67" s="100"/>
      <c r="M67" s="638"/>
      <c r="N67" s="616"/>
      <c r="O67" s="117" t="s">
        <v>2</v>
      </c>
      <c r="P67" s="133"/>
      <c r="Q67" s="134"/>
      <c r="R67" s="426" t="s">
        <v>360</v>
      </c>
      <c r="S67" s="416"/>
      <c r="T67" s="404">
        <f>IF(W67=TRUE,IF(Q67/2&gt;AC67,AC67,ROUNDDOWN(Q67/2,-3)),0)</f>
        <v>0</v>
      </c>
      <c r="U67" s="118" t="s">
        <v>199</v>
      </c>
      <c r="W67" s="119" t="b">
        <f t="shared" si="16"/>
        <v>0</v>
      </c>
      <c r="X67" s="384" t="b">
        <f>②申請者情報!Q241</f>
        <v>0</v>
      </c>
      <c r="Y67" s="104" t="b">
        <f>②申請者情報!V241</f>
        <v>0</v>
      </c>
      <c r="Z67" s="104">
        <f>②申請者情報!W241</f>
        <v>0</v>
      </c>
      <c r="AA67" s="333">
        <f t="shared" si="17"/>
        <v>0</v>
      </c>
      <c r="AB67" s="334">
        <f t="shared" si="18"/>
        <v>0</v>
      </c>
      <c r="AC67" s="122">
        <f t="shared" si="6"/>
        <v>50000000</v>
      </c>
    </row>
    <row r="68" spans="12:29" ht="22.2" hidden="1" customHeight="1" outlineLevel="1" thickBot="1" x14ac:dyDescent="0.35">
      <c r="L68" s="100"/>
      <c r="M68" s="638"/>
      <c r="N68" s="602" t="s">
        <v>204</v>
      </c>
      <c r="O68" s="603"/>
      <c r="P68" s="135"/>
      <c r="Q68" s="136"/>
      <c r="R68" s="423" t="s">
        <v>360</v>
      </c>
      <c r="S68" s="413"/>
      <c r="T68" s="106">
        <f>Q68/2</f>
        <v>0</v>
      </c>
      <c r="U68" s="107">
        <f>ROUNDDOWN(IF(W68=TRUE,IF(T68&gt;AC68,AC68,T68),0),-3)</f>
        <v>0</v>
      </c>
      <c r="W68" s="103" t="b">
        <f>AND(X68=FALSE,Y68=TRUE,Z68=1)</f>
        <v>0</v>
      </c>
      <c r="X68" s="384" t="b">
        <f>②申請者情報!Q243</f>
        <v>0</v>
      </c>
      <c r="Y68" s="104" t="b">
        <f>②申請者情報!V243</f>
        <v>0</v>
      </c>
      <c r="Z68" s="104">
        <f>②申請者情報!W243</f>
        <v>0</v>
      </c>
      <c r="AA68" s="329">
        <f t="shared" si="17"/>
        <v>0</v>
      </c>
      <c r="AB68" s="330">
        <f t="shared" si="18"/>
        <v>0</v>
      </c>
      <c r="AC68" s="112">
        <f t="shared" si="6"/>
        <v>40000000</v>
      </c>
    </row>
    <row r="69" spans="12:29" ht="22.2" hidden="1" customHeight="1" outlineLevel="1" thickBot="1" x14ac:dyDescent="0.35">
      <c r="L69" s="100"/>
      <c r="M69" s="638"/>
      <c r="N69" s="602" t="s">
        <v>438</v>
      </c>
      <c r="O69" s="603"/>
      <c r="P69" s="135"/>
      <c r="Q69" s="136"/>
      <c r="R69" s="423" t="s">
        <v>360</v>
      </c>
      <c r="S69" s="420"/>
      <c r="T69" s="106">
        <f>Q69/2</f>
        <v>0</v>
      </c>
      <c r="U69" s="387">
        <f>ROUNDDOWN(IF(W69=TRUE,IF(T69&gt;AC69,AC69,T69),0),-3)</f>
        <v>0</v>
      </c>
      <c r="W69" s="103" t="b">
        <f t="shared" si="16"/>
        <v>0</v>
      </c>
      <c r="X69" s="384" t="b">
        <f>②申請者情報!Q244</f>
        <v>0</v>
      </c>
      <c r="Y69" s="104" t="b">
        <f>②申請者情報!V244</f>
        <v>0</v>
      </c>
      <c r="Z69" s="104">
        <f>②申請者情報!W244</f>
        <v>0</v>
      </c>
      <c r="AA69" s="329">
        <f t="shared" si="17"/>
        <v>0</v>
      </c>
      <c r="AB69" s="330">
        <f t="shared" si="18"/>
        <v>0</v>
      </c>
      <c r="AC69" s="112">
        <f t="shared" si="6"/>
        <v>50000000</v>
      </c>
    </row>
    <row r="70" spans="12:29" ht="22.2" hidden="1" customHeight="1" outlineLevel="1" thickBot="1" x14ac:dyDescent="0.35">
      <c r="L70" s="100"/>
      <c r="M70" s="638"/>
      <c r="N70" s="602" t="s">
        <v>205</v>
      </c>
      <c r="O70" s="603"/>
      <c r="P70" s="135"/>
      <c r="Q70" s="136"/>
      <c r="R70" s="408"/>
      <c r="S70" s="417">
        <f>②申請者情報!AC245</f>
        <v>0</v>
      </c>
      <c r="T70" s="106">
        <f>IF(R70&gt;=10,IFERROR(Q70/2/S70,0),IFERROR(Q70/3/S70,0))</f>
        <v>0</v>
      </c>
      <c r="U70" s="148">
        <f>IFERROR(ROUNDDOWN(IF(W70=TRUE,IF(T70&gt;AC70,AC70*S70,T70*S70),0),-3),0)</f>
        <v>0</v>
      </c>
      <c r="W70" s="103" t="b">
        <f t="shared" si="16"/>
        <v>0</v>
      </c>
      <c r="X70" s="384" t="b">
        <f>②申請者情報!Q245</f>
        <v>0</v>
      </c>
      <c r="Y70" s="104" t="b">
        <f>②申請者情報!V245</f>
        <v>0</v>
      </c>
      <c r="Z70" s="104">
        <f>②申請者情報!W245</f>
        <v>0</v>
      </c>
      <c r="AA70" s="329">
        <f t="shared" si="17"/>
        <v>0</v>
      </c>
      <c r="AB70" s="330">
        <f t="shared" si="18"/>
        <v>0</v>
      </c>
      <c r="AC70" s="112">
        <f t="shared" si="6"/>
        <v>10000000</v>
      </c>
    </row>
    <row r="71" spans="12:29" ht="22.2" hidden="1" customHeight="1" outlineLevel="1" thickBot="1" x14ac:dyDescent="0.35">
      <c r="L71" s="100"/>
      <c r="M71" s="638"/>
      <c r="N71" s="661" t="s">
        <v>206</v>
      </c>
      <c r="O71" s="662"/>
      <c r="P71" s="137"/>
      <c r="Q71" s="138"/>
      <c r="R71" s="410"/>
      <c r="S71" s="421">
        <f>②申請者情報!AC246</f>
        <v>0</v>
      </c>
      <c r="T71" s="407">
        <f>IF(R71&gt;=10,IFERROR(Q71/2/S71,0),IFERROR(Q71/3/S71,0))</f>
        <v>0</v>
      </c>
      <c r="U71" s="149">
        <f>IFERROR(ROUNDDOWN(IF(W71=TRUE,IF(T71&gt;AC71,AC71*S71,T71*S71),0),-3),0)</f>
        <v>0</v>
      </c>
      <c r="W71" s="119" t="b">
        <f t="shared" si="16"/>
        <v>0</v>
      </c>
      <c r="X71" s="384" t="b">
        <f>②申請者情報!Q246</f>
        <v>0</v>
      </c>
      <c r="Y71" s="104" t="b">
        <f>②申請者情報!V246</f>
        <v>0</v>
      </c>
      <c r="Z71" s="104">
        <f>②申請者情報!W246</f>
        <v>0</v>
      </c>
      <c r="AA71" s="329">
        <f t="shared" si="17"/>
        <v>0</v>
      </c>
      <c r="AB71" s="330">
        <f t="shared" si="18"/>
        <v>0</v>
      </c>
      <c r="AC71" s="112">
        <f t="shared" si="6"/>
        <v>10000000</v>
      </c>
    </row>
    <row r="72" spans="12:29" ht="22.2" customHeight="1" collapsed="1" x14ac:dyDescent="0.3">
      <c r="M72" t="s">
        <v>270</v>
      </c>
    </row>
  </sheetData>
  <sheetProtection algorithmName="SHA-512" hashValue="QWCnEyBQTFM1lkpO9wL5FgdXnwqTwW9ZJdCMFLtT9qV4vlVHCq4yujkjy8D9WmS+jUwai1NzNl22prTPN0h/tQ==" saltValue="gs/bQRd4qdfSnZL4dHfLzw==" spinCount="100000" sheet="1" objects="1" scenarios="1" formatRows="0" selectLockedCells="1"/>
  <mergeCells count="105">
    <mergeCell ref="R4:R5"/>
    <mergeCell ref="E4:E5"/>
    <mergeCell ref="S4:S5"/>
    <mergeCell ref="M61:M71"/>
    <mergeCell ref="N61:O61"/>
    <mergeCell ref="N62:O62"/>
    <mergeCell ref="N63:N67"/>
    <mergeCell ref="N68:O68"/>
    <mergeCell ref="N69:O69"/>
    <mergeCell ref="N70:O70"/>
    <mergeCell ref="N71:O71"/>
    <mergeCell ref="N49:O49"/>
    <mergeCell ref="M50:M60"/>
    <mergeCell ref="N50:O50"/>
    <mergeCell ref="N51:O51"/>
    <mergeCell ref="N52:N56"/>
    <mergeCell ref="N57:O57"/>
    <mergeCell ref="N58:O58"/>
    <mergeCell ref="N59:O59"/>
    <mergeCell ref="N60:O60"/>
    <mergeCell ref="N36:O36"/>
    <mergeCell ref="N37:O37"/>
    <mergeCell ref="N38:O38"/>
    <mergeCell ref="M39:M49"/>
    <mergeCell ref="N39:O39"/>
    <mergeCell ref="N40:O40"/>
    <mergeCell ref="N41:N45"/>
    <mergeCell ref="N46:O46"/>
    <mergeCell ref="N47:O47"/>
    <mergeCell ref="N48:O48"/>
    <mergeCell ref="N19:N23"/>
    <mergeCell ref="N24:O24"/>
    <mergeCell ref="N25:O25"/>
    <mergeCell ref="N26:O26"/>
    <mergeCell ref="N27:O27"/>
    <mergeCell ref="M28:M38"/>
    <mergeCell ref="N28:O28"/>
    <mergeCell ref="N29:O29"/>
    <mergeCell ref="N30:N34"/>
    <mergeCell ref="N35:O35"/>
    <mergeCell ref="B23:C25"/>
    <mergeCell ref="D23:F25"/>
    <mergeCell ref="H23:I23"/>
    <mergeCell ref="H24:I25"/>
    <mergeCell ref="P4:P5"/>
    <mergeCell ref="Q4:Q5"/>
    <mergeCell ref="M6:M16"/>
    <mergeCell ref="M17:M27"/>
    <mergeCell ref="N17:O17"/>
    <mergeCell ref="N18:O18"/>
    <mergeCell ref="B18:D19"/>
    <mergeCell ref="E18:E19"/>
    <mergeCell ref="F18:G19"/>
    <mergeCell ref="H18:H19"/>
    <mergeCell ref="I18:I19"/>
    <mergeCell ref="B22:C22"/>
    <mergeCell ref="D22:F22"/>
    <mergeCell ref="G22:I22"/>
    <mergeCell ref="C16:D17"/>
    <mergeCell ref="E16:E17"/>
    <mergeCell ref="F16:G17"/>
    <mergeCell ref="H16:H17"/>
    <mergeCell ref="I16:I17"/>
    <mergeCell ref="N16:O16"/>
    <mergeCell ref="N13:O13"/>
    <mergeCell ref="C14:D15"/>
    <mergeCell ref="E14:E15"/>
    <mergeCell ref="F14:G15"/>
    <mergeCell ref="C10:D11"/>
    <mergeCell ref="E10:E11"/>
    <mergeCell ref="F10:G11"/>
    <mergeCell ref="H10:H11"/>
    <mergeCell ref="H14:H15"/>
    <mergeCell ref="I14:I15"/>
    <mergeCell ref="N14:O14"/>
    <mergeCell ref="N15:O15"/>
    <mergeCell ref="C12:D13"/>
    <mergeCell ref="E12:E13"/>
    <mergeCell ref="F12:G13"/>
    <mergeCell ref="H12:H13"/>
    <mergeCell ref="I12:I13"/>
    <mergeCell ref="M1:AK3"/>
    <mergeCell ref="U4:U5"/>
    <mergeCell ref="B6:B17"/>
    <mergeCell ref="C6:D7"/>
    <mergeCell ref="E6:E7"/>
    <mergeCell ref="F6:G7"/>
    <mergeCell ref="H6:H7"/>
    <mergeCell ref="I6:I7"/>
    <mergeCell ref="N6:O6"/>
    <mergeCell ref="N7:O7"/>
    <mergeCell ref="B4:D5"/>
    <mergeCell ref="F4:G5"/>
    <mergeCell ref="H4:H5"/>
    <mergeCell ref="I4:I5"/>
    <mergeCell ref="N4:O5"/>
    <mergeCell ref="M4:M5"/>
    <mergeCell ref="T4:T5"/>
    <mergeCell ref="I10:I11"/>
    <mergeCell ref="C8:D9"/>
    <mergeCell ref="E8:E9"/>
    <mergeCell ref="F8:G9"/>
    <mergeCell ref="H8:H9"/>
    <mergeCell ref="I8:I9"/>
    <mergeCell ref="N8:N12"/>
  </mergeCells>
  <phoneticPr fontId="55"/>
  <conditionalFormatting sqref="P6:Q6 P8:Q14 P15:R16 P17:Q17 P19:Q25 P26:R27 P28:Q28 P30:Q36 P37:R38 P39:Q39 P41:Q47 P48:R49 P50:Q50 P52:Q58 P59:R60 P61:Q61 P63:Q69 P70:R71">
    <cfRule type="expression" dxfId="21" priority="1">
      <formula>$W6=FALSE</formula>
    </cfRule>
    <cfRule type="notContainsBlanks" dxfId="20" priority="2">
      <formula>LEN(TRIM(P6))&gt;0</formula>
    </cfRule>
  </conditionalFormatting>
  <dataValidations count="2">
    <dataValidation type="whole" imeMode="disabled" operator="greaterThanOrEqual" allowBlank="1" showInputMessage="1" showErrorMessage="1" error="整数を入力してください" sqref="S41:S47 S30:S36 S63:S69 S19:S25 S52:S58 P6:Q71" xr:uid="{860CA0F7-22A2-4743-A4E0-72904FBAAB38}">
      <formula1>0</formula1>
    </dataValidation>
    <dataValidation type="decimal" imeMode="disabled" operator="greaterThanOrEqual" allowBlank="1" showInputMessage="1" showErrorMessage="1" error="3%以上のトン・キロあたりの燃料削減率の計画値を入力してください。_x000a_※計画値により、補助率が異なることに留意してください。" sqref="R15:R16 R26:R27 R37:R38 R48:R49 R59:R60 R70:R71" xr:uid="{DFCD976B-A3A1-46C0-BBC2-27D7DBD469B2}">
      <formula1>3</formula1>
    </dataValidation>
  </dataValidations>
  <pageMargins left="0.70866141732283472" right="0.51181102362204722" top="0.74803149606299213" bottom="0.35433070866141736" header="0.31496062992125984" footer="0.31496062992125984"/>
  <pageSetup paperSize="9" fitToHeight="0" orientation="portrait" r:id="rId1"/>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B41FA-74C6-4DF5-97AC-B4AC74E04E6F}">
  <sheetPr codeName="Sheet5">
    <pageSetUpPr fitToPage="1"/>
  </sheetPr>
  <dimension ref="A1:AJ292"/>
  <sheetViews>
    <sheetView showGridLines="0" zoomScaleNormal="100" zoomScaleSheetLayoutView="130" workbookViewId="0">
      <pane ySplit="4" topLeftCell="A5" activePane="bottomLeft" state="frozen"/>
      <selection activeCell="P39" sqref="P39"/>
      <selection pane="bottomLeft" activeCell="E17" sqref="E17"/>
    </sheetView>
  </sheetViews>
  <sheetFormatPr defaultColWidth="8.7265625" defaultRowHeight="15" outlineLevelRow="1" x14ac:dyDescent="0.3"/>
  <cols>
    <col min="1" max="1" width="0.90625" style="74" customWidth="1"/>
    <col min="2" max="2" width="4.453125" style="73" customWidth="1"/>
    <col min="3" max="3" width="9.08984375" style="73" customWidth="1"/>
    <col min="4" max="5" width="17.90625" style="73" customWidth="1"/>
    <col min="6" max="7" width="5.6328125" style="73" customWidth="1"/>
    <col min="8" max="8" width="3.7265625" style="73" customWidth="1"/>
    <col min="9" max="9" width="2.08984375" style="73" customWidth="1"/>
    <col min="10" max="10" width="3.7265625" style="73" customWidth="1"/>
    <col min="11" max="11" width="2.08984375" style="73" customWidth="1"/>
    <col min="12" max="12" width="3.7265625" style="73" customWidth="1"/>
    <col min="13" max="13" width="2.08984375" style="73" customWidth="1"/>
    <col min="14" max="14" width="0.6328125" style="74" customWidth="1"/>
    <col min="15" max="15" width="0.6328125" style="93" customWidth="1"/>
    <col min="16" max="16" width="4.08984375" style="81" customWidth="1"/>
    <col min="17" max="20" width="8.7265625" style="76"/>
    <col min="21" max="25" width="5.7265625" style="77" hidden="1" customWidth="1"/>
    <col min="26" max="32" width="8.7265625" style="71"/>
    <col min="33" max="33" width="7.36328125" style="78" hidden="1" customWidth="1"/>
    <col min="34" max="36" width="7.36328125" style="79" hidden="1" customWidth="1"/>
  </cols>
  <sheetData>
    <row r="1" spans="1:36" ht="5.0999999999999996" customHeight="1" x14ac:dyDescent="0.3">
      <c r="A1" s="69"/>
      <c r="B1" s="168"/>
      <c r="C1" s="168"/>
      <c r="D1" s="168"/>
      <c r="E1" s="168"/>
      <c r="F1" s="168"/>
      <c r="G1" s="168"/>
      <c r="H1" s="168"/>
      <c r="I1" s="168"/>
      <c r="J1" s="168"/>
      <c r="K1" s="168"/>
      <c r="L1" s="168"/>
      <c r="M1" s="168"/>
      <c r="N1" s="168"/>
      <c r="O1" s="168"/>
      <c r="P1" s="168"/>
      <c r="Q1" s="685" t="s">
        <v>311</v>
      </c>
      <c r="R1" s="686"/>
      <c r="S1" s="686"/>
      <c r="T1" s="686"/>
      <c r="U1" s="686"/>
      <c r="V1" s="686"/>
      <c r="W1" s="686"/>
      <c r="X1" s="686"/>
      <c r="Y1" s="686"/>
      <c r="Z1" s="686"/>
      <c r="AA1" s="686"/>
      <c r="AB1" s="686"/>
      <c r="AC1" s="686"/>
      <c r="AD1" s="686"/>
      <c r="AE1" s="686"/>
      <c r="AF1" s="686"/>
      <c r="AG1" s="94"/>
      <c r="AH1" s="94"/>
      <c r="AI1" s="94"/>
      <c r="AJ1" s="94"/>
    </row>
    <row r="2" spans="1:36" ht="21.9" customHeight="1" x14ac:dyDescent="0.3">
      <c r="A2" s="70"/>
      <c r="B2" s="684" t="s">
        <v>221</v>
      </c>
      <c r="C2" s="684"/>
      <c r="D2" s="169" t="s">
        <v>222</v>
      </c>
      <c r="E2" s="169" t="s">
        <v>223</v>
      </c>
      <c r="F2" s="684" t="s">
        <v>224</v>
      </c>
      <c r="G2" s="684"/>
      <c r="H2" s="687" t="s">
        <v>225</v>
      </c>
      <c r="I2" s="687"/>
      <c r="J2" s="687"/>
      <c r="K2" s="687"/>
      <c r="L2" s="687" t="s">
        <v>312</v>
      </c>
      <c r="M2" s="687"/>
      <c r="N2" s="687"/>
      <c r="O2" s="687"/>
      <c r="P2" s="687"/>
      <c r="Q2" s="685"/>
      <c r="R2" s="686"/>
      <c r="S2" s="686"/>
      <c r="T2" s="686"/>
      <c r="U2" s="686"/>
      <c r="V2" s="686"/>
      <c r="W2" s="686"/>
      <c r="X2" s="686"/>
      <c r="Y2" s="686"/>
      <c r="Z2" s="686"/>
      <c r="AA2" s="686"/>
      <c r="AB2" s="686"/>
      <c r="AC2" s="686"/>
      <c r="AD2" s="686"/>
      <c r="AE2" s="686"/>
      <c r="AF2" s="686"/>
      <c r="AG2" s="94"/>
      <c r="AH2" s="94"/>
      <c r="AI2" s="94"/>
      <c r="AJ2" s="94"/>
    </row>
    <row r="3" spans="1:36" ht="18" hidden="1" customHeight="1" x14ac:dyDescent="0.3">
      <c r="A3" s="70"/>
      <c r="B3" s="71"/>
      <c r="C3" s="71"/>
      <c r="D3" s="71"/>
      <c r="E3" s="71"/>
      <c r="F3" s="71"/>
      <c r="G3" s="71"/>
      <c r="H3" s="71"/>
      <c r="I3" s="71"/>
      <c r="J3" s="71"/>
      <c r="K3" s="71"/>
      <c r="L3" s="71"/>
      <c r="M3" s="70"/>
      <c r="N3" s="70"/>
      <c r="O3" s="70"/>
      <c r="P3" s="94"/>
      <c r="Q3" s="170"/>
      <c r="R3" s="94"/>
      <c r="S3" s="94"/>
      <c r="T3" s="94"/>
      <c r="U3" s="94"/>
      <c r="V3" s="94"/>
      <c r="W3" s="94"/>
      <c r="X3" s="94"/>
      <c r="Y3" s="94"/>
      <c r="Z3" s="94"/>
      <c r="AA3" s="94"/>
      <c r="AB3" s="94"/>
      <c r="AC3" s="94"/>
      <c r="AD3" s="94"/>
      <c r="AE3" s="94"/>
      <c r="AF3" s="94"/>
      <c r="AG3" s="94"/>
      <c r="AH3" s="94"/>
      <c r="AI3" s="94"/>
      <c r="AJ3" s="94"/>
    </row>
    <row r="4" spans="1:36" ht="5.0999999999999996" customHeight="1" x14ac:dyDescent="0.3">
      <c r="A4" s="69"/>
      <c r="B4" s="69"/>
      <c r="C4" s="69"/>
      <c r="D4" s="69"/>
      <c r="E4" s="69"/>
      <c r="F4" s="69"/>
      <c r="G4" s="69"/>
      <c r="H4" s="69"/>
      <c r="I4" s="69"/>
      <c r="J4" s="69"/>
      <c r="K4" s="69"/>
      <c r="L4" s="69"/>
      <c r="M4" s="69"/>
      <c r="N4" s="69"/>
      <c r="O4" s="69"/>
      <c r="P4" s="94"/>
      <c r="Q4" s="170"/>
      <c r="R4" s="94"/>
      <c r="S4" s="94"/>
      <c r="T4" s="94"/>
      <c r="U4" s="94"/>
      <c r="V4" s="94"/>
      <c r="W4" s="94"/>
      <c r="X4" s="94"/>
      <c r="Y4" s="94"/>
      <c r="Z4" s="94"/>
      <c r="AA4" s="94"/>
      <c r="AB4" s="94"/>
      <c r="AC4" s="94"/>
      <c r="AD4" s="94"/>
      <c r="AE4" s="94"/>
      <c r="AF4" s="94"/>
      <c r="AG4" s="94"/>
      <c r="AH4" s="94"/>
      <c r="AI4" s="94"/>
      <c r="AJ4" s="94"/>
    </row>
    <row r="5" spans="1:36" ht="15.9" customHeight="1" x14ac:dyDescent="0.3">
      <c r="B5" s="72" t="s">
        <v>279</v>
      </c>
      <c r="O5" s="75"/>
      <c r="Q5" s="171" t="s">
        <v>280</v>
      </c>
      <c r="AG5" s="78">
        <v>-1</v>
      </c>
      <c r="AH5" s="79" t="s">
        <v>281</v>
      </c>
      <c r="AI5" s="79" t="s">
        <v>282</v>
      </c>
      <c r="AJ5" s="79" t="s">
        <v>283</v>
      </c>
    </row>
    <row r="6" spans="1:36" ht="15.9" customHeight="1" x14ac:dyDescent="0.3">
      <c r="J6" s="682"/>
      <c r="K6" s="682"/>
      <c r="L6" s="682"/>
      <c r="M6" s="80"/>
      <c r="O6" s="75"/>
      <c r="Q6" s="172"/>
      <c r="AG6" s="78">
        <v>-1</v>
      </c>
      <c r="AH6" s="82" t="s">
        <v>284</v>
      </c>
      <c r="AI6" s="82">
        <v>1</v>
      </c>
      <c r="AJ6" s="82" t="s">
        <v>285</v>
      </c>
    </row>
    <row r="7" spans="1:36" ht="15.9" customHeight="1" x14ac:dyDescent="0.3">
      <c r="G7" s="380" t="s">
        <v>286</v>
      </c>
      <c r="H7" s="83" t="str">
        <f>①様式第１_本紙!M3</f>
        <v/>
      </c>
      <c r="I7" s="80" t="s">
        <v>287</v>
      </c>
      <c r="J7" s="83" t="str">
        <f>①様式第１_本紙!O3</f>
        <v/>
      </c>
      <c r="K7" s="80" t="s">
        <v>288</v>
      </c>
      <c r="L7" s="83" t="str">
        <f>①様式第１_本紙!Q3</f>
        <v/>
      </c>
      <c r="M7" s="80" t="s">
        <v>289</v>
      </c>
      <c r="O7" s="75"/>
      <c r="Q7" s="173" t="s">
        <v>290</v>
      </c>
      <c r="AG7" s="78">
        <v>-1</v>
      </c>
      <c r="AH7" s="82" t="s">
        <v>291</v>
      </c>
      <c r="AI7" s="82">
        <v>2</v>
      </c>
      <c r="AJ7" s="82" t="s">
        <v>292</v>
      </c>
    </row>
    <row r="8" spans="1:36" ht="15.9" customHeight="1" x14ac:dyDescent="0.3">
      <c r="B8" s="72" t="s">
        <v>293</v>
      </c>
      <c r="K8" s="80"/>
      <c r="L8" s="381"/>
      <c r="O8" s="75"/>
      <c r="Q8" s="173" t="s">
        <v>359</v>
      </c>
      <c r="AG8" s="78">
        <v>-1</v>
      </c>
      <c r="AH8" s="79" t="s">
        <v>294</v>
      </c>
      <c r="AI8" s="82">
        <v>3</v>
      </c>
    </row>
    <row r="9" spans="1:36" ht="15.9" customHeight="1" x14ac:dyDescent="0.3">
      <c r="O9" s="75"/>
      <c r="Q9" s="174"/>
      <c r="AG9" s="78">
        <v>-1</v>
      </c>
      <c r="AI9" s="82">
        <v>4</v>
      </c>
    </row>
    <row r="10" spans="1:36" ht="15.9" customHeight="1" x14ac:dyDescent="0.3">
      <c r="B10" s="676" t="s">
        <v>295</v>
      </c>
      <c r="C10" s="676"/>
      <c r="D10" s="676"/>
      <c r="E10" s="676"/>
      <c r="F10" s="676"/>
      <c r="G10" s="676"/>
      <c r="H10" s="676"/>
      <c r="I10" s="676"/>
      <c r="J10" s="676"/>
      <c r="K10" s="676"/>
      <c r="L10" s="676"/>
      <c r="M10" s="676"/>
      <c r="O10" s="75"/>
      <c r="Q10" s="174"/>
      <c r="AG10" s="78">
        <v>-1</v>
      </c>
      <c r="AI10" s="82">
        <v>5</v>
      </c>
    </row>
    <row r="11" spans="1:36" ht="32.1" customHeight="1" x14ac:dyDescent="0.3">
      <c r="B11" s="679" t="str">
        <f>②申請者情報!D20&amp;""</f>
        <v/>
      </c>
      <c r="C11" s="680"/>
      <c r="D11" s="680"/>
      <c r="E11" s="680"/>
      <c r="F11" s="680"/>
      <c r="G11" s="680"/>
      <c r="H11" s="680"/>
      <c r="I11" s="680"/>
      <c r="J11" s="680"/>
      <c r="K11" s="680"/>
      <c r="L11" s="680"/>
      <c r="M11" s="681"/>
      <c r="O11" s="75"/>
      <c r="Q11" s="174"/>
      <c r="AG11" s="78">
        <v>-1</v>
      </c>
      <c r="AI11" s="82">
        <v>6</v>
      </c>
    </row>
    <row r="12" spans="1:36" ht="15.9" customHeight="1" x14ac:dyDescent="0.3">
      <c r="F12" s="72"/>
      <c r="G12" s="682"/>
      <c r="H12" s="682"/>
      <c r="I12" s="682"/>
      <c r="J12" s="682"/>
      <c r="K12" s="682"/>
      <c r="L12" s="682"/>
      <c r="M12" s="682"/>
      <c r="O12" s="75"/>
      <c r="Q12" s="174"/>
      <c r="AG12" s="78">
        <v>-1</v>
      </c>
      <c r="AI12" s="82">
        <v>7</v>
      </c>
    </row>
    <row r="13" spans="1:36" ht="15.9" customHeight="1" x14ac:dyDescent="0.3">
      <c r="B13" s="676" t="s">
        <v>296</v>
      </c>
      <c r="C13" s="676"/>
      <c r="D13" s="676" t="s">
        <v>297</v>
      </c>
      <c r="E13" s="676" t="s">
        <v>298</v>
      </c>
      <c r="F13" s="683" t="s">
        <v>299</v>
      </c>
      <c r="G13" s="683"/>
      <c r="H13" s="683"/>
      <c r="I13" s="683"/>
      <c r="J13" s="683"/>
      <c r="K13" s="683"/>
      <c r="L13" s="676" t="s">
        <v>300</v>
      </c>
      <c r="M13" s="676"/>
      <c r="O13" s="75"/>
      <c r="Q13" s="174"/>
      <c r="V13" s="77" t="s">
        <v>301</v>
      </c>
      <c r="AG13" s="78">
        <v>-1</v>
      </c>
      <c r="AI13" s="82">
        <v>8</v>
      </c>
    </row>
    <row r="14" spans="1:36" ht="15.9" hidden="1" customHeight="1" x14ac:dyDescent="0.3">
      <c r="B14" s="676"/>
      <c r="C14" s="676"/>
      <c r="D14" s="676"/>
      <c r="E14" s="676"/>
      <c r="F14" s="683"/>
      <c r="G14" s="683"/>
      <c r="H14" s="683"/>
      <c r="I14" s="683"/>
      <c r="J14" s="683"/>
      <c r="K14" s="683"/>
      <c r="L14" s="676"/>
      <c r="M14" s="676"/>
      <c r="O14" s="75"/>
      <c r="Q14" s="174"/>
      <c r="V14" s="77">
        <f>SUM(V17:V31)</f>
        <v>0</v>
      </c>
      <c r="AG14" s="78">
        <v>-1</v>
      </c>
      <c r="AI14" s="82">
        <v>9</v>
      </c>
    </row>
    <row r="15" spans="1:36" ht="15.9" customHeight="1" x14ac:dyDescent="0.3">
      <c r="B15" s="676"/>
      <c r="C15" s="676"/>
      <c r="D15" s="676"/>
      <c r="E15" s="676"/>
      <c r="F15" s="676" t="s">
        <v>302</v>
      </c>
      <c r="G15" s="676" t="s">
        <v>303</v>
      </c>
      <c r="H15" s="676" t="s">
        <v>304</v>
      </c>
      <c r="I15" s="676"/>
      <c r="J15" s="676" t="s">
        <v>305</v>
      </c>
      <c r="K15" s="676"/>
      <c r="L15" s="676"/>
      <c r="M15" s="676"/>
      <c r="O15" s="75"/>
      <c r="Q15" s="174"/>
      <c r="AG15" s="78">
        <v>-1</v>
      </c>
      <c r="AI15" s="82">
        <v>10</v>
      </c>
    </row>
    <row r="16" spans="1:36" ht="15.9" hidden="1" customHeight="1" x14ac:dyDescent="0.3">
      <c r="B16" s="676"/>
      <c r="C16" s="676"/>
      <c r="D16" s="676"/>
      <c r="E16" s="676"/>
      <c r="F16" s="676"/>
      <c r="G16" s="676"/>
      <c r="H16" s="676"/>
      <c r="I16" s="676"/>
      <c r="J16" s="676"/>
      <c r="K16" s="676"/>
      <c r="L16" s="676"/>
      <c r="M16" s="676"/>
      <c r="O16" s="75"/>
      <c r="Q16" s="174"/>
      <c r="V16" s="77" t="s">
        <v>306</v>
      </c>
      <c r="AG16" s="78">
        <v>-1</v>
      </c>
      <c r="AI16" s="82">
        <v>11</v>
      </c>
    </row>
    <row r="17" spans="2:35" ht="32.1" customHeight="1" x14ac:dyDescent="0.3">
      <c r="B17" s="677" t="str">
        <f>②申請者情報!D22&amp;""</f>
        <v/>
      </c>
      <c r="C17" s="678"/>
      <c r="D17" s="84" t="str">
        <f>②申請者情報!E22&amp;"　"&amp;②申請者情報!H22</f>
        <v>　</v>
      </c>
      <c r="E17" s="85"/>
      <c r="F17" s="86"/>
      <c r="G17" s="87"/>
      <c r="H17" s="671"/>
      <c r="I17" s="672"/>
      <c r="J17" s="671"/>
      <c r="K17" s="672"/>
      <c r="L17" s="673"/>
      <c r="M17" s="673"/>
      <c r="O17" s="75"/>
      <c r="Q17" s="175" t="str">
        <f>W17&amp;X17&amp;Y17</f>
        <v>←入力　 （氏名カナ～性別）</v>
      </c>
      <c r="U17" s="77">
        <v>1</v>
      </c>
      <c r="V17" s="77">
        <f>IF(AND(E17&lt;&gt;"",F17&lt;&gt;"",G17&lt;&gt;"",H17&lt;&gt;"",J17&lt;&gt;"",L17&lt;&gt;""),1,0)</f>
        <v>0</v>
      </c>
      <c r="W17" s="77" t="str">
        <f>IF(V17=1,"○","←")</f>
        <v>←</v>
      </c>
      <c r="X17" s="77" t="str">
        <f>IF(W17="○","入力済","入力　 ")</f>
        <v xml:space="preserve">入力　 </v>
      </c>
      <c r="Y17" s="77" t="s">
        <v>307</v>
      </c>
      <c r="AG17" s="78">
        <v>1</v>
      </c>
      <c r="AI17" s="82">
        <v>12</v>
      </c>
    </row>
    <row r="18" spans="2:35" ht="32.1" customHeight="1" x14ac:dyDescent="0.3">
      <c r="B18" s="669"/>
      <c r="C18" s="670"/>
      <c r="D18" s="85"/>
      <c r="E18" s="85"/>
      <c r="F18" s="86"/>
      <c r="G18" s="87"/>
      <c r="H18" s="671"/>
      <c r="I18" s="672"/>
      <c r="J18" s="671"/>
      <c r="K18" s="672"/>
      <c r="L18" s="673"/>
      <c r="M18" s="673"/>
      <c r="O18" s="75"/>
      <c r="Q18" s="175" t="str">
        <f t="shared" ref="Q18:Q31" si="0">IF(W18="","",W18&amp;X18&amp;Y18)</f>
        <v/>
      </c>
      <c r="U18" s="77">
        <v>2</v>
      </c>
      <c r="V18" s="77">
        <f t="shared" ref="V18:V46" si="1">IF(AND(B18&lt;&gt;"",D18&lt;&gt;"",E18&lt;&gt;"",F18&lt;&gt;"",G18&lt;&gt;"",H18&lt;&gt;"",J18&lt;&gt;"",L18&lt;&gt;""),1,0)</f>
        <v>0</v>
      </c>
      <c r="W18" s="77" t="str">
        <f>IF(V17=0,"",IF(V18=1,"○","←"))</f>
        <v/>
      </c>
      <c r="X18" s="77" t="str">
        <f t="shared" ref="X18:X46" si="2">IF(W18="○","入力済","入力　 ")</f>
        <v xml:space="preserve">入力　 </v>
      </c>
      <c r="Y18" s="77" t="s">
        <v>308</v>
      </c>
      <c r="AG18" s="78">
        <v>2</v>
      </c>
      <c r="AI18" s="82">
        <v>13</v>
      </c>
    </row>
    <row r="19" spans="2:35" ht="32.1" customHeight="1" x14ac:dyDescent="0.3">
      <c r="B19" s="669"/>
      <c r="C19" s="670"/>
      <c r="D19" s="85"/>
      <c r="E19" s="85"/>
      <c r="F19" s="86"/>
      <c r="G19" s="87"/>
      <c r="H19" s="671"/>
      <c r="I19" s="672"/>
      <c r="J19" s="671"/>
      <c r="K19" s="672"/>
      <c r="L19" s="673"/>
      <c r="M19" s="673"/>
      <c r="O19" s="75"/>
      <c r="Q19" s="175" t="str">
        <f t="shared" si="0"/>
        <v/>
      </c>
      <c r="U19" s="77">
        <v>3</v>
      </c>
      <c r="V19" s="77">
        <f t="shared" si="1"/>
        <v>0</v>
      </c>
      <c r="W19" s="77" t="str">
        <f t="shared" ref="W19:W46" si="3">IF(V18=0,"",IF(V19=1,"○","←"))</f>
        <v/>
      </c>
      <c r="X19" s="77" t="str">
        <f t="shared" si="2"/>
        <v xml:space="preserve">入力　 </v>
      </c>
      <c r="Y19" s="77" t="s">
        <v>308</v>
      </c>
      <c r="AG19" s="78">
        <v>3</v>
      </c>
      <c r="AI19" s="82">
        <v>14</v>
      </c>
    </row>
    <row r="20" spans="2:35" ht="32.1" customHeight="1" x14ac:dyDescent="0.3">
      <c r="B20" s="669"/>
      <c r="C20" s="670"/>
      <c r="D20" s="85"/>
      <c r="E20" s="85"/>
      <c r="F20" s="86"/>
      <c r="G20" s="87"/>
      <c r="H20" s="671"/>
      <c r="I20" s="672"/>
      <c r="J20" s="671"/>
      <c r="K20" s="672"/>
      <c r="L20" s="673"/>
      <c r="M20" s="673"/>
      <c r="O20" s="75"/>
      <c r="Q20" s="175" t="str">
        <f t="shared" si="0"/>
        <v/>
      </c>
      <c r="U20" s="77">
        <v>4</v>
      </c>
      <c r="V20" s="77">
        <f t="shared" si="1"/>
        <v>0</v>
      </c>
      <c r="W20" s="77" t="str">
        <f t="shared" si="3"/>
        <v/>
      </c>
      <c r="X20" s="77" t="str">
        <f t="shared" si="2"/>
        <v xml:space="preserve">入力　 </v>
      </c>
      <c r="Y20" s="77" t="s">
        <v>308</v>
      </c>
      <c r="AG20" s="78">
        <v>4</v>
      </c>
      <c r="AI20" s="82">
        <v>15</v>
      </c>
    </row>
    <row r="21" spans="2:35" ht="32.1" customHeight="1" x14ac:dyDescent="0.3">
      <c r="B21" s="669"/>
      <c r="C21" s="670"/>
      <c r="D21" s="85"/>
      <c r="E21" s="85"/>
      <c r="F21" s="86"/>
      <c r="G21" s="87"/>
      <c r="H21" s="671"/>
      <c r="I21" s="672"/>
      <c r="J21" s="671"/>
      <c r="K21" s="672"/>
      <c r="L21" s="673"/>
      <c r="M21" s="673"/>
      <c r="O21" s="75"/>
      <c r="P21" s="69"/>
      <c r="Q21" s="175" t="str">
        <f t="shared" si="0"/>
        <v/>
      </c>
      <c r="U21" s="77">
        <v>5</v>
      </c>
      <c r="V21" s="77">
        <f t="shared" si="1"/>
        <v>0</v>
      </c>
      <c r="W21" s="77" t="str">
        <f t="shared" si="3"/>
        <v/>
      </c>
      <c r="X21" s="77" t="str">
        <f t="shared" si="2"/>
        <v xml:space="preserve">入力　 </v>
      </c>
      <c r="Y21" s="77" t="s">
        <v>308</v>
      </c>
      <c r="AG21" s="78">
        <v>5</v>
      </c>
      <c r="AI21" s="82">
        <v>16</v>
      </c>
    </row>
    <row r="22" spans="2:35" ht="32.1" customHeight="1" x14ac:dyDescent="0.3">
      <c r="B22" s="669"/>
      <c r="C22" s="670"/>
      <c r="D22" s="85"/>
      <c r="E22" s="85"/>
      <c r="F22" s="86"/>
      <c r="G22" s="87"/>
      <c r="H22" s="671"/>
      <c r="I22" s="672"/>
      <c r="J22" s="671"/>
      <c r="K22" s="672"/>
      <c r="L22" s="673"/>
      <c r="M22" s="673"/>
      <c r="O22" s="75"/>
      <c r="P22" s="69"/>
      <c r="Q22" s="175" t="str">
        <f t="shared" si="0"/>
        <v/>
      </c>
      <c r="U22" s="77">
        <v>6</v>
      </c>
      <c r="V22" s="77">
        <f t="shared" si="1"/>
        <v>0</v>
      </c>
      <c r="W22" s="77" t="str">
        <f t="shared" si="3"/>
        <v/>
      </c>
      <c r="X22" s="77" t="str">
        <f t="shared" si="2"/>
        <v xml:space="preserve">入力　 </v>
      </c>
      <c r="Y22" s="77" t="s">
        <v>308</v>
      </c>
      <c r="AG22" s="78">
        <v>6</v>
      </c>
      <c r="AI22" s="82">
        <v>17</v>
      </c>
    </row>
    <row r="23" spans="2:35" ht="32.1" customHeight="1" x14ac:dyDescent="0.3">
      <c r="B23" s="669"/>
      <c r="C23" s="670"/>
      <c r="D23" s="85"/>
      <c r="E23" s="85"/>
      <c r="F23" s="86"/>
      <c r="G23" s="87"/>
      <c r="H23" s="671"/>
      <c r="I23" s="672"/>
      <c r="J23" s="671"/>
      <c r="K23" s="672"/>
      <c r="L23" s="673"/>
      <c r="M23" s="673"/>
      <c r="O23" s="75"/>
      <c r="P23" s="69"/>
      <c r="Q23" s="175" t="str">
        <f t="shared" si="0"/>
        <v/>
      </c>
      <c r="U23" s="77">
        <v>7</v>
      </c>
      <c r="V23" s="77">
        <f t="shared" si="1"/>
        <v>0</v>
      </c>
      <c r="W23" s="77" t="str">
        <f t="shared" si="3"/>
        <v/>
      </c>
      <c r="X23" s="77" t="str">
        <f t="shared" si="2"/>
        <v xml:space="preserve">入力　 </v>
      </c>
      <c r="Y23" s="77" t="s">
        <v>308</v>
      </c>
      <c r="AG23" s="78">
        <v>7</v>
      </c>
      <c r="AI23" s="82">
        <v>18</v>
      </c>
    </row>
    <row r="24" spans="2:35" ht="32.1" customHeight="1" x14ac:dyDescent="0.3">
      <c r="B24" s="669"/>
      <c r="C24" s="670"/>
      <c r="D24" s="85"/>
      <c r="E24" s="85"/>
      <c r="F24" s="86"/>
      <c r="G24" s="87"/>
      <c r="H24" s="671"/>
      <c r="I24" s="672"/>
      <c r="J24" s="671"/>
      <c r="K24" s="672"/>
      <c r="L24" s="673"/>
      <c r="M24" s="673"/>
      <c r="O24" s="75"/>
      <c r="P24" s="69"/>
      <c r="Q24" s="175" t="str">
        <f t="shared" si="0"/>
        <v/>
      </c>
      <c r="U24" s="77">
        <v>8</v>
      </c>
      <c r="V24" s="77">
        <f t="shared" si="1"/>
        <v>0</v>
      </c>
      <c r="W24" s="77" t="str">
        <f t="shared" si="3"/>
        <v/>
      </c>
      <c r="X24" s="77" t="str">
        <f t="shared" si="2"/>
        <v xml:space="preserve">入力　 </v>
      </c>
      <c r="Y24" s="77" t="s">
        <v>308</v>
      </c>
      <c r="AG24" s="78">
        <v>8</v>
      </c>
      <c r="AI24" s="82">
        <v>19</v>
      </c>
    </row>
    <row r="25" spans="2:35" ht="32.1" customHeight="1" x14ac:dyDescent="0.3">
      <c r="B25" s="669"/>
      <c r="C25" s="670"/>
      <c r="D25" s="85"/>
      <c r="E25" s="85"/>
      <c r="F25" s="86"/>
      <c r="G25" s="87"/>
      <c r="H25" s="671"/>
      <c r="I25" s="672"/>
      <c r="J25" s="671"/>
      <c r="K25" s="672"/>
      <c r="L25" s="673"/>
      <c r="M25" s="673"/>
      <c r="O25" s="75"/>
      <c r="P25" s="69"/>
      <c r="Q25" s="175" t="str">
        <f t="shared" si="0"/>
        <v/>
      </c>
      <c r="U25" s="77">
        <v>9</v>
      </c>
      <c r="V25" s="77">
        <f t="shared" si="1"/>
        <v>0</v>
      </c>
      <c r="W25" s="77" t="str">
        <f t="shared" si="3"/>
        <v/>
      </c>
      <c r="X25" s="77" t="str">
        <f t="shared" si="2"/>
        <v xml:space="preserve">入力　 </v>
      </c>
      <c r="Y25" s="77" t="s">
        <v>308</v>
      </c>
      <c r="AG25" s="78">
        <v>9</v>
      </c>
      <c r="AI25" s="82">
        <v>20</v>
      </c>
    </row>
    <row r="26" spans="2:35" ht="32.1" customHeight="1" x14ac:dyDescent="0.3">
      <c r="B26" s="669"/>
      <c r="C26" s="670"/>
      <c r="D26" s="85"/>
      <c r="E26" s="85"/>
      <c r="F26" s="86"/>
      <c r="G26" s="87"/>
      <c r="H26" s="671"/>
      <c r="I26" s="672"/>
      <c r="J26" s="671"/>
      <c r="K26" s="672"/>
      <c r="L26" s="673"/>
      <c r="M26" s="673"/>
      <c r="O26" s="75"/>
      <c r="P26" s="69"/>
      <c r="Q26" s="175" t="str">
        <f t="shared" si="0"/>
        <v/>
      </c>
      <c r="U26" s="77">
        <v>10</v>
      </c>
      <c r="V26" s="77">
        <f t="shared" si="1"/>
        <v>0</v>
      </c>
      <c r="W26" s="77" t="str">
        <f t="shared" si="3"/>
        <v/>
      </c>
      <c r="X26" s="77" t="str">
        <f t="shared" si="2"/>
        <v xml:space="preserve">入力　 </v>
      </c>
      <c r="Y26" s="77" t="s">
        <v>308</v>
      </c>
      <c r="AG26" s="78">
        <v>10</v>
      </c>
      <c r="AI26" s="82">
        <v>21</v>
      </c>
    </row>
    <row r="27" spans="2:35" ht="32.1" customHeight="1" x14ac:dyDescent="0.3">
      <c r="B27" s="669"/>
      <c r="C27" s="670"/>
      <c r="D27" s="85"/>
      <c r="E27" s="85"/>
      <c r="F27" s="86"/>
      <c r="G27" s="87"/>
      <c r="H27" s="671"/>
      <c r="I27" s="672"/>
      <c r="J27" s="671"/>
      <c r="K27" s="672"/>
      <c r="L27" s="673"/>
      <c r="M27" s="673"/>
      <c r="O27" s="75"/>
      <c r="P27" s="69"/>
      <c r="Q27" s="175" t="str">
        <f t="shared" si="0"/>
        <v/>
      </c>
      <c r="U27" s="77">
        <v>11</v>
      </c>
      <c r="V27" s="77">
        <f t="shared" si="1"/>
        <v>0</v>
      </c>
      <c r="W27" s="77" t="str">
        <f t="shared" si="3"/>
        <v/>
      </c>
      <c r="X27" s="77" t="str">
        <f t="shared" si="2"/>
        <v xml:space="preserve">入力　 </v>
      </c>
      <c r="Y27" s="77" t="s">
        <v>308</v>
      </c>
      <c r="AG27" s="78">
        <v>11</v>
      </c>
      <c r="AI27" s="82">
        <v>22</v>
      </c>
    </row>
    <row r="28" spans="2:35" ht="32.1" customHeight="1" x14ac:dyDescent="0.3">
      <c r="B28" s="669"/>
      <c r="C28" s="670"/>
      <c r="D28" s="85"/>
      <c r="E28" s="85"/>
      <c r="F28" s="86"/>
      <c r="G28" s="87"/>
      <c r="H28" s="671"/>
      <c r="I28" s="672"/>
      <c r="J28" s="671"/>
      <c r="K28" s="672"/>
      <c r="L28" s="673"/>
      <c r="M28" s="673"/>
      <c r="O28" s="75"/>
      <c r="P28" s="69"/>
      <c r="Q28" s="175" t="str">
        <f t="shared" si="0"/>
        <v/>
      </c>
      <c r="U28" s="77">
        <v>12</v>
      </c>
      <c r="V28" s="77">
        <f t="shared" si="1"/>
        <v>0</v>
      </c>
      <c r="W28" s="77" t="str">
        <f t="shared" si="3"/>
        <v/>
      </c>
      <c r="X28" s="77" t="str">
        <f t="shared" si="2"/>
        <v xml:space="preserve">入力　 </v>
      </c>
      <c r="Y28" s="77" t="s">
        <v>308</v>
      </c>
      <c r="AG28" s="78">
        <v>12</v>
      </c>
      <c r="AI28" s="82">
        <v>23</v>
      </c>
    </row>
    <row r="29" spans="2:35" ht="32.1" customHeight="1" x14ac:dyDescent="0.3">
      <c r="B29" s="669"/>
      <c r="C29" s="670"/>
      <c r="D29" s="85"/>
      <c r="E29" s="85"/>
      <c r="F29" s="86"/>
      <c r="G29" s="87"/>
      <c r="H29" s="671"/>
      <c r="I29" s="672"/>
      <c r="J29" s="671"/>
      <c r="K29" s="672"/>
      <c r="L29" s="673"/>
      <c r="M29" s="673"/>
      <c r="O29" s="75"/>
      <c r="P29" s="69"/>
      <c r="Q29" s="175" t="str">
        <f t="shared" si="0"/>
        <v/>
      </c>
      <c r="U29" s="77">
        <v>13</v>
      </c>
      <c r="V29" s="77">
        <f t="shared" si="1"/>
        <v>0</v>
      </c>
      <c r="W29" s="77" t="str">
        <f t="shared" si="3"/>
        <v/>
      </c>
      <c r="X29" s="77" t="str">
        <f t="shared" si="2"/>
        <v xml:space="preserve">入力　 </v>
      </c>
      <c r="Y29" s="77" t="s">
        <v>308</v>
      </c>
      <c r="AG29" s="78">
        <v>13</v>
      </c>
      <c r="AI29" s="82">
        <v>24</v>
      </c>
    </row>
    <row r="30" spans="2:35" ht="32.1" customHeight="1" x14ac:dyDescent="0.3">
      <c r="B30" s="669"/>
      <c r="C30" s="670"/>
      <c r="D30" s="85"/>
      <c r="E30" s="85"/>
      <c r="F30" s="86"/>
      <c r="G30" s="87"/>
      <c r="H30" s="671"/>
      <c r="I30" s="672"/>
      <c r="J30" s="671"/>
      <c r="K30" s="672"/>
      <c r="L30" s="673"/>
      <c r="M30" s="673"/>
      <c r="O30" s="75"/>
      <c r="P30" s="69"/>
      <c r="Q30" s="175" t="str">
        <f t="shared" si="0"/>
        <v/>
      </c>
      <c r="U30" s="77">
        <v>14</v>
      </c>
      <c r="V30" s="77">
        <f t="shared" si="1"/>
        <v>0</v>
      </c>
      <c r="W30" s="77" t="str">
        <f t="shared" si="3"/>
        <v/>
      </c>
      <c r="X30" s="77" t="str">
        <f t="shared" si="2"/>
        <v xml:space="preserve">入力　 </v>
      </c>
      <c r="Y30" s="77" t="s">
        <v>308</v>
      </c>
      <c r="AG30" s="78">
        <v>14</v>
      </c>
      <c r="AI30" s="82">
        <v>25</v>
      </c>
    </row>
    <row r="31" spans="2:35" ht="32.1" customHeight="1" x14ac:dyDescent="0.3">
      <c r="B31" s="669"/>
      <c r="C31" s="670"/>
      <c r="D31" s="85"/>
      <c r="E31" s="85"/>
      <c r="F31" s="86"/>
      <c r="G31" s="87"/>
      <c r="H31" s="671"/>
      <c r="I31" s="672"/>
      <c r="J31" s="671"/>
      <c r="K31" s="672"/>
      <c r="L31" s="673"/>
      <c r="M31" s="673"/>
      <c r="O31" s="75"/>
      <c r="P31" s="69"/>
      <c r="Q31" s="175" t="str">
        <f t="shared" si="0"/>
        <v/>
      </c>
      <c r="U31" s="77">
        <v>15</v>
      </c>
      <c r="V31" s="77">
        <f t="shared" si="1"/>
        <v>0</v>
      </c>
      <c r="W31" s="77" t="str">
        <f t="shared" si="3"/>
        <v/>
      </c>
      <c r="X31" s="77" t="str">
        <f t="shared" si="2"/>
        <v xml:space="preserve">入力　 </v>
      </c>
      <c r="Y31" s="77" t="s">
        <v>308</v>
      </c>
      <c r="AG31" s="78">
        <v>15</v>
      </c>
      <c r="AI31" s="82">
        <v>26</v>
      </c>
    </row>
    <row r="32" spans="2:35" ht="32.1" hidden="1" customHeight="1" outlineLevel="1" x14ac:dyDescent="0.3">
      <c r="B32" s="669"/>
      <c r="C32" s="670"/>
      <c r="D32" s="85"/>
      <c r="E32" s="85"/>
      <c r="F32" s="86"/>
      <c r="G32" s="87"/>
      <c r="H32" s="671"/>
      <c r="I32" s="672"/>
      <c r="J32" s="671"/>
      <c r="K32" s="672"/>
      <c r="L32" s="673"/>
      <c r="M32" s="673"/>
      <c r="O32" s="75"/>
      <c r="P32" s="88" t="str">
        <f t="shared" ref="P32:P46" si="4">IF(W32="","",W32&amp;X32&amp;Y32)</f>
        <v/>
      </c>
      <c r="U32" s="77">
        <v>16</v>
      </c>
      <c r="V32" s="77">
        <f t="shared" si="1"/>
        <v>0</v>
      </c>
      <c r="W32" s="77" t="str">
        <f t="shared" si="3"/>
        <v/>
      </c>
      <c r="X32" s="77" t="str">
        <f t="shared" si="2"/>
        <v xml:space="preserve">入力　 </v>
      </c>
      <c r="Y32" s="77" t="s">
        <v>308</v>
      </c>
      <c r="AG32" s="78">
        <v>16</v>
      </c>
      <c r="AI32" s="82">
        <v>27</v>
      </c>
    </row>
    <row r="33" spans="2:35" ht="32.1" hidden="1" customHeight="1" outlineLevel="1" x14ac:dyDescent="0.3">
      <c r="B33" s="669"/>
      <c r="C33" s="670"/>
      <c r="D33" s="85"/>
      <c r="E33" s="85"/>
      <c r="F33" s="86"/>
      <c r="G33" s="87"/>
      <c r="H33" s="671"/>
      <c r="I33" s="672"/>
      <c r="J33" s="671"/>
      <c r="K33" s="672"/>
      <c r="L33" s="673"/>
      <c r="M33" s="673"/>
      <c r="O33" s="75"/>
      <c r="P33" s="88" t="str">
        <f t="shared" si="4"/>
        <v/>
      </c>
      <c r="U33" s="77">
        <v>17</v>
      </c>
      <c r="V33" s="77">
        <f t="shared" si="1"/>
        <v>0</v>
      </c>
      <c r="W33" s="77" t="str">
        <f t="shared" si="3"/>
        <v/>
      </c>
      <c r="X33" s="77" t="str">
        <f t="shared" si="2"/>
        <v xml:space="preserve">入力　 </v>
      </c>
      <c r="Y33" s="77" t="s">
        <v>308</v>
      </c>
      <c r="AG33" s="78">
        <v>17</v>
      </c>
      <c r="AI33" s="82">
        <v>28</v>
      </c>
    </row>
    <row r="34" spans="2:35" ht="32.1" hidden="1" customHeight="1" outlineLevel="1" x14ac:dyDescent="0.3">
      <c r="B34" s="669"/>
      <c r="C34" s="670"/>
      <c r="D34" s="85"/>
      <c r="E34" s="85"/>
      <c r="F34" s="86"/>
      <c r="G34" s="87"/>
      <c r="H34" s="671"/>
      <c r="I34" s="672"/>
      <c r="J34" s="671"/>
      <c r="K34" s="672"/>
      <c r="L34" s="673"/>
      <c r="M34" s="673"/>
      <c r="O34" s="75"/>
      <c r="P34" s="88" t="str">
        <f t="shared" si="4"/>
        <v/>
      </c>
      <c r="U34" s="77">
        <v>18</v>
      </c>
      <c r="V34" s="77">
        <f t="shared" si="1"/>
        <v>0</v>
      </c>
      <c r="W34" s="77" t="str">
        <f t="shared" si="3"/>
        <v/>
      </c>
      <c r="X34" s="77" t="str">
        <f t="shared" si="2"/>
        <v xml:space="preserve">入力　 </v>
      </c>
      <c r="Y34" s="77" t="s">
        <v>308</v>
      </c>
      <c r="AG34" s="78">
        <v>18</v>
      </c>
      <c r="AI34" s="82">
        <v>29</v>
      </c>
    </row>
    <row r="35" spans="2:35" ht="32.1" hidden="1" customHeight="1" outlineLevel="1" x14ac:dyDescent="0.3">
      <c r="B35" s="669"/>
      <c r="C35" s="670"/>
      <c r="D35" s="85"/>
      <c r="E35" s="85"/>
      <c r="F35" s="86"/>
      <c r="G35" s="87"/>
      <c r="H35" s="671"/>
      <c r="I35" s="672"/>
      <c r="J35" s="671"/>
      <c r="K35" s="672"/>
      <c r="L35" s="673"/>
      <c r="M35" s="673"/>
      <c r="O35" s="75"/>
      <c r="P35" s="88" t="str">
        <f t="shared" si="4"/>
        <v/>
      </c>
      <c r="U35" s="77">
        <v>19</v>
      </c>
      <c r="V35" s="77">
        <f t="shared" si="1"/>
        <v>0</v>
      </c>
      <c r="W35" s="77" t="str">
        <f t="shared" si="3"/>
        <v/>
      </c>
      <c r="X35" s="77" t="str">
        <f t="shared" si="2"/>
        <v xml:space="preserve">入力　 </v>
      </c>
      <c r="Y35" s="77" t="s">
        <v>308</v>
      </c>
      <c r="AG35" s="78">
        <v>19</v>
      </c>
      <c r="AI35" s="82">
        <v>30</v>
      </c>
    </row>
    <row r="36" spans="2:35" ht="32.1" hidden="1" customHeight="1" outlineLevel="1" x14ac:dyDescent="0.3">
      <c r="B36" s="669"/>
      <c r="C36" s="670"/>
      <c r="D36" s="85"/>
      <c r="E36" s="85"/>
      <c r="F36" s="86"/>
      <c r="G36" s="87"/>
      <c r="H36" s="671"/>
      <c r="I36" s="672"/>
      <c r="J36" s="671"/>
      <c r="K36" s="672"/>
      <c r="L36" s="673"/>
      <c r="M36" s="673"/>
      <c r="O36" s="75"/>
      <c r="P36" s="88" t="str">
        <f t="shared" si="4"/>
        <v/>
      </c>
      <c r="U36" s="77">
        <v>20</v>
      </c>
      <c r="V36" s="77">
        <f t="shared" si="1"/>
        <v>0</v>
      </c>
      <c r="W36" s="77" t="str">
        <f t="shared" si="3"/>
        <v/>
      </c>
      <c r="X36" s="77" t="str">
        <f t="shared" si="2"/>
        <v xml:space="preserve">入力　 </v>
      </c>
      <c r="Y36" s="77" t="s">
        <v>308</v>
      </c>
      <c r="AG36" s="78">
        <v>20</v>
      </c>
      <c r="AI36" s="82">
        <v>31</v>
      </c>
    </row>
    <row r="37" spans="2:35" ht="32.1" hidden="1" customHeight="1" outlineLevel="1" x14ac:dyDescent="0.3">
      <c r="B37" s="669"/>
      <c r="C37" s="670"/>
      <c r="D37" s="85"/>
      <c r="E37" s="85"/>
      <c r="F37" s="86"/>
      <c r="G37" s="87"/>
      <c r="H37" s="671"/>
      <c r="I37" s="672"/>
      <c r="J37" s="671"/>
      <c r="K37" s="672"/>
      <c r="L37" s="673"/>
      <c r="M37" s="673"/>
      <c r="O37" s="75"/>
      <c r="P37" s="88" t="str">
        <f t="shared" si="4"/>
        <v/>
      </c>
      <c r="U37" s="77">
        <v>21</v>
      </c>
      <c r="V37" s="77">
        <f t="shared" si="1"/>
        <v>0</v>
      </c>
      <c r="W37" s="77" t="str">
        <f t="shared" si="3"/>
        <v/>
      </c>
      <c r="X37" s="77" t="str">
        <f t="shared" si="2"/>
        <v xml:space="preserve">入力　 </v>
      </c>
      <c r="Y37" s="77" t="s">
        <v>308</v>
      </c>
      <c r="AG37" s="78">
        <v>21</v>
      </c>
      <c r="AI37" s="82">
        <v>32</v>
      </c>
    </row>
    <row r="38" spans="2:35" ht="32.1" hidden="1" customHeight="1" outlineLevel="1" x14ac:dyDescent="0.3">
      <c r="B38" s="669"/>
      <c r="C38" s="670"/>
      <c r="D38" s="85"/>
      <c r="E38" s="85"/>
      <c r="F38" s="86"/>
      <c r="G38" s="87"/>
      <c r="H38" s="671"/>
      <c r="I38" s="672"/>
      <c r="J38" s="671"/>
      <c r="K38" s="672"/>
      <c r="L38" s="673"/>
      <c r="M38" s="673"/>
      <c r="O38" s="75"/>
      <c r="P38" s="88" t="str">
        <f t="shared" si="4"/>
        <v/>
      </c>
      <c r="U38" s="77">
        <v>22</v>
      </c>
      <c r="V38" s="77">
        <f t="shared" si="1"/>
        <v>0</v>
      </c>
      <c r="W38" s="77" t="str">
        <f t="shared" si="3"/>
        <v/>
      </c>
      <c r="X38" s="77" t="str">
        <f t="shared" si="2"/>
        <v xml:space="preserve">入力　 </v>
      </c>
      <c r="Y38" s="77" t="s">
        <v>308</v>
      </c>
      <c r="AG38" s="78">
        <v>22</v>
      </c>
      <c r="AI38" s="82">
        <v>33</v>
      </c>
    </row>
    <row r="39" spans="2:35" ht="32.1" hidden="1" customHeight="1" outlineLevel="1" x14ac:dyDescent="0.3">
      <c r="B39" s="669"/>
      <c r="C39" s="670"/>
      <c r="D39" s="85"/>
      <c r="E39" s="85"/>
      <c r="F39" s="86"/>
      <c r="G39" s="87"/>
      <c r="H39" s="671"/>
      <c r="I39" s="672"/>
      <c r="J39" s="671"/>
      <c r="K39" s="672"/>
      <c r="L39" s="673"/>
      <c r="M39" s="673"/>
      <c r="O39" s="75"/>
      <c r="P39" s="88" t="str">
        <f t="shared" si="4"/>
        <v/>
      </c>
      <c r="U39" s="77">
        <v>23</v>
      </c>
      <c r="V39" s="77">
        <f t="shared" si="1"/>
        <v>0</v>
      </c>
      <c r="W39" s="77" t="str">
        <f t="shared" si="3"/>
        <v/>
      </c>
      <c r="X39" s="77" t="str">
        <f t="shared" si="2"/>
        <v xml:space="preserve">入力　 </v>
      </c>
      <c r="Y39" s="77" t="s">
        <v>308</v>
      </c>
      <c r="AG39" s="78">
        <v>23</v>
      </c>
      <c r="AI39" s="82">
        <v>34</v>
      </c>
    </row>
    <row r="40" spans="2:35" ht="32.1" hidden="1" customHeight="1" outlineLevel="1" x14ac:dyDescent="0.3">
      <c r="B40" s="669"/>
      <c r="C40" s="670"/>
      <c r="D40" s="85"/>
      <c r="E40" s="85"/>
      <c r="F40" s="86"/>
      <c r="G40" s="87"/>
      <c r="H40" s="671"/>
      <c r="I40" s="672"/>
      <c r="J40" s="671"/>
      <c r="K40" s="672"/>
      <c r="L40" s="673"/>
      <c r="M40" s="673"/>
      <c r="O40" s="75"/>
      <c r="P40" s="88" t="str">
        <f t="shared" si="4"/>
        <v/>
      </c>
      <c r="U40" s="77">
        <v>24</v>
      </c>
      <c r="V40" s="77">
        <f t="shared" si="1"/>
        <v>0</v>
      </c>
      <c r="W40" s="77" t="str">
        <f t="shared" si="3"/>
        <v/>
      </c>
      <c r="X40" s="77" t="str">
        <f t="shared" si="2"/>
        <v xml:space="preserve">入力　 </v>
      </c>
      <c r="Y40" s="77" t="s">
        <v>308</v>
      </c>
      <c r="AG40" s="78">
        <v>24</v>
      </c>
      <c r="AI40" s="82">
        <v>35</v>
      </c>
    </row>
    <row r="41" spans="2:35" ht="32.1" hidden="1" customHeight="1" outlineLevel="1" x14ac:dyDescent="0.3">
      <c r="B41" s="669"/>
      <c r="C41" s="670"/>
      <c r="D41" s="85"/>
      <c r="E41" s="85"/>
      <c r="F41" s="86"/>
      <c r="G41" s="87"/>
      <c r="H41" s="671"/>
      <c r="I41" s="672"/>
      <c r="J41" s="671"/>
      <c r="K41" s="672"/>
      <c r="L41" s="673"/>
      <c r="M41" s="673"/>
      <c r="O41" s="75"/>
      <c r="P41" s="88" t="str">
        <f t="shared" si="4"/>
        <v/>
      </c>
      <c r="U41" s="77">
        <v>25</v>
      </c>
      <c r="V41" s="77">
        <f t="shared" si="1"/>
        <v>0</v>
      </c>
      <c r="W41" s="77" t="str">
        <f t="shared" si="3"/>
        <v/>
      </c>
      <c r="X41" s="77" t="str">
        <f t="shared" si="2"/>
        <v xml:space="preserve">入力　 </v>
      </c>
      <c r="Y41" s="77" t="s">
        <v>308</v>
      </c>
      <c r="AG41" s="78">
        <v>25</v>
      </c>
      <c r="AI41" s="82">
        <v>36</v>
      </c>
    </row>
    <row r="42" spans="2:35" ht="32.1" hidden="1" customHeight="1" outlineLevel="1" x14ac:dyDescent="0.3">
      <c r="B42" s="669"/>
      <c r="C42" s="670"/>
      <c r="D42" s="85"/>
      <c r="E42" s="85"/>
      <c r="F42" s="86"/>
      <c r="G42" s="87"/>
      <c r="H42" s="671"/>
      <c r="I42" s="672"/>
      <c r="J42" s="671"/>
      <c r="K42" s="672"/>
      <c r="L42" s="673"/>
      <c r="M42" s="673"/>
      <c r="O42" s="75"/>
      <c r="P42" s="88" t="str">
        <f t="shared" si="4"/>
        <v/>
      </c>
      <c r="U42" s="77">
        <v>26</v>
      </c>
      <c r="V42" s="77">
        <f t="shared" si="1"/>
        <v>0</v>
      </c>
      <c r="W42" s="77" t="str">
        <f t="shared" si="3"/>
        <v/>
      </c>
      <c r="X42" s="77" t="str">
        <f t="shared" si="2"/>
        <v xml:space="preserve">入力　 </v>
      </c>
      <c r="Y42" s="77" t="s">
        <v>308</v>
      </c>
      <c r="AG42" s="78">
        <v>26</v>
      </c>
      <c r="AI42" s="82">
        <v>37</v>
      </c>
    </row>
    <row r="43" spans="2:35" ht="32.1" hidden="1" customHeight="1" outlineLevel="1" x14ac:dyDescent="0.3">
      <c r="B43" s="669"/>
      <c r="C43" s="670"/>
      <c r="D43" s="85"/>
      <c r="E43" s="85"/>
      <c r="F43" s="86"/>
      <c r="G43" s="87"/>
      <c r="H43" s="671"/>
      <c r="I43" s="672"/>
      <c r="J43" s="671"/>
      <c r="K43" s="672"/>
      <c r="L43" s="673"/>
      <c r="M43" s="673"/>
      <c r="O43" s="75"/>
      <c r="P43" s="88" t="str">
        <f t="shared" si="4"/>
        <v/>
      </c>
      <c r="U43" s="77">
        <v>27</v>
      </c>
      <c r="V43" s="77">
        <f t="shared" si="1"/>
        <v>0</v>
      </c>
      <c r="W43" s="77" t="str">
        <f t="shared" si="3"/>
        <v/>
      </c>
      <c r="X43" s="77" t="str">
        <f t="shared" si="2"/>
        <v xml:space="preserve">入力　 </v>
      </c>
      <c r="Y43" s="77" t="s">
        <v>308</v>
      </c>
      <c r="AG43" s="78">
        <v>27</v>
      </c>
      <c r="AI43" s="82">
        <v>38</v>
      </c>
    </row>
    <row r="44" spans="2:35" ht="32.1" hidden="1" customHeight="1" outlineLevel="1" x14ac:dyDescent="0.3">
      <c r="B44" s="669"/>
      <c r="C44" s="670"/>
      <c r="D44" s="85"/>
      <c r="E44" s="85"/>
      <c r="F44" s="86"/>
      <c r="G44" s="87"/>
      <c r="H44" s="671"/>
      <c r="I44" s="672"/>
      <c r="J44" s="671"/>
      <c r="K44" s="672"/>
      <c r="L44" s="673"/>
      <c r="M44" s="673"/>
      <c r="O44" s="75"/>
      <c r="P44" s="88" t="str">
        <f t="shared" si="4"/>
        <v/>
      </c>
      <c r="U44" s="77">
        <v>28</v>
      </c>
      <c r="V44" s="77">
        <f t="shared" si="1"/>
        <v>0</v>
      </c>
      <c r="W44" s="77" t="str">
        <f t="shared" si="3"/>
        <v/>
      </c>
      <c r="X44" s="77" t="str">
        <f t="shared" si="2"/>
        <v xml:space="preserve">入力　 </v>
      </c>
      <c r="Y44" s="77" t="s">
        <v>308</v>
      </c>
      <c r="AG44" s="78">
        <v>28</v>
      </c>
      <c r="AI44" s="82">
        <v>39</v>
      </c>
    </row>
    <row r="45" spans="2:35" ht="32.1" hidden="1" customHeight="1" outlineLevel="1" x14ac:dyDescent="0.3">
      <c r="B45" s="669"/>
      <c r="C45" s="670"/>
      <c r="D45" s="85"/>
      <c r="E45" s="85"/>
      <c r="F45" s="86"/>
      <c r="G45" s="87"/>
      <c r="H45" s="671"/>
      <c r="I45" s="672"/>
      <c r="J45" s="671"/>
      <c r="K45" s="672"/>
      <c r="L45" s="673"/>
      <c r="M45" s="673"/>
      <c r="O45" s="75"/>
      <c r="P45" s="88" t="str">
        <f t="shared" si="4"/>
        <v/>
      </c>
      <c r="U45" s="77">
        <v>29</v>
      </c>
      <c r="V45" s="77">
        <f t="shared" si="1"/>
        <v>0</v>
      </c>
      <c r="W45" s="77" t="str">
        <f t="shared" si="3"/>
        <v/>
      </c>
      <c r="X45" s="77" t="str">
        <f t="shared" si="2"/>
        <v xml:space="preserve">入力　 </v>
      </c>
      <c r="Y45" s="77" t="s">
        <v>308</v>
      </c>
      <c r="AG45" s="78">
        <v>29</v>
      </c>
      <c r="AI45" s="82">
        <v>40</v>
      </c>
    </row>
    <row r="46" spans="2:35" ht="32.1" hidden="1" customHeight="1" outlineLevel="1" x14ac:dyDescent="0.3">
      <c r="B46" s="669"/>
      <c r="C46" s="670"/>
      <c r="D46" s="85"/>
      <c r="E46" s="85"/>
      <c r="F46" s="86"/>
      <c r="G46" s="87"/>
      <c r="H46" s="671"/>
      <c r="I46" s="672"/>
      <c r="J46" s="671"/>
      <c r="K46" s="672"/>
      <c r="L46" s="673"/>
      <c r="M46" s="673"/>
      <c r="O46" s="75"/>
      <c r="P46" s="88" t="str">
        <f t="shared" si="4"/>
        <v/>
      </c>
      <c r="U46" s="77">
        <v>30</v>
      </c>
      <c r="V46" s="77">
        <f t="shared" si="1"/>
        <v>0</v>
      </c>
      <c r="W46" s="77" t="str">
        <f t="shared" si="3"/>
        <v/>
      </c>
      <c r="X46" s="77" t="str">
        <f t="shared" si="2"/>
        <v xml:space="preserve">入力　 </v>
      </c>
      <c r="Y46" s="77" t="s">
        <v>308</v>
      </c>
      <c r="AG46" s="78">
        <v>30</v>
      </c>
      <c r="AI46" s="82">
        <v>41</v>
      </c>
    </row>
    <row r="47" spans="2:35" collapsed="1" x14ac:dyDescent="0.3">
      <c r="B47" s="89" t="s">
        <v>309</v>
      </c>
      <c r="C47" s="674" t="s">
        <v>310</v>
      </c>
      <c r="D47" s="674"/>
      <c r="E47" s="674"/>
      <c r="F47" s="674"/>
      <c r="G47" s="674"/>
      <c r="H47" s="674"/>
      <c r="I47" s="674"/>
      <c r="J47" s="674"/>
      <c r="K47" s="674"/>
      <c r="L47" s="674"/>
      <c r="M47" s="674"/>
      <c r="O47" s="75"/>
      <c r="AI47" s="82">
        <v>42</v>
      </c>
    </row>
    <row r="48" spans="2:35" x14ac:dyDescent="0.3">
      <c r="B48" s="90"/>
      <c r="C48" s="675"/>
      <c r="D48" s="675"/>
      <c r="E48" s="675"/>
      <c r="F48" s="675"/>
      <c r="G48" s="675"/>
      <c r="H48" s="675"/>
      <c r="I48" s="675"/>
      <c r="J48" s="675"/>
      <c r="K48" s="675"/>
      <c r="L48" s="675"/>
      <c r="M48" s="675"/>
      <c r="O48" s="75"/>
      <c r="AI48" s="82">
        <v>43</v>
      </c>
    </row>
    <row r="49" spans="2:35" x14ac:dyDescent="0.3">
      <c r="B49" s="91"/>
      <c r="C49" s="675"/>
      <c r="D49" s="675"/>
      <c r="E49" s="675"/>
      <c r="F49" s="675"/>
      <c r="G49" s="675"/>
      <c r="H49" s="675"/>
      <c r="I49" s="675"/>
      <c r="J49" s="675"/>
      <c r="K49" s="675"/>
      <c r="L49" s="675"/>
      <c r="M49" s="675"/>
      <c r="O49" s="75"/>
      <c r="AI49" s="82">
        <v>44</v>
      </c>
    </row>
    <row r="50" spans="2:35" x14ac:dyDescent="0.3">
      <c r="B50" s="91"/>
      <c r="C50" s="675"/>
      <c r="D50" s="675"/>
      <c r="E50" s="675"/>
      <c r="F50" s="675"/>
      <c r="G50" s="675"/>
      <c r="H50" s="675"/>
      <c r="I50" s="675"/>
      <c r="J50" s="675"/>
      <c r="K50" s="675"/>
      <c r="L50" s="675"/>
      <c r="M50" s="675"/>
      <c r="O50" s="75"/>
      <c r="AI50" s="82">
        <v>45</v>
      </c>
    </row>
    <row r="51" spans="2:35" x14ac:dyDescent="0.3">
      <c r="B51" s="90"/>
      <c r="C51" s="675"/>
      <c r="D51" s="675"/>
      <c r="E51" s="675"/>
      <c r="F51" s="675"/>
      <c r="G51" s="675"/>
      <c r="H51" s="675"/>
      <c r="I51" s="675"/>
      <c r="J51" s="675"/>
      <c r="K51" s="675"/>
      <c r="L51" s="675"/>
      <c r="M51" s="675"/>
      <c r="O51" s="75"/>
      <c r="AI51" s="82">
        <v>46</v>
      </c>
    </row>
    <row r="52" spans="2:35" x14ac:dyDescent="0.3">
      <c r="C52" s="675"/>
      <c r="D52" s="675"/>
      <c r="E52" s="675"/>
      <c r="F52" s="675"/>
      <c r="G52" s="675"/>
      <c r="H52" s="675"/>
      <c r="I52" s="675"/>
      <c r="J52" s="675"/>
      <c r="K52" s="675"/>
      <c r="L52" s="675"/>
      <c r="M52" s="675"/>
      <c r="O52" s="75"/>
      <c r="AI52" s="82">
        <v>47</v>
      </c>
    </row>
    <row r="53" spans="2:35" ht="15.9" customHeight="1" x14ac:dyDescent="0.3">
      <c r="B53" s="72" t="s">
        <v>279</v>
      </c>
      <c r="O53" s="75"/>
      <c r="AG53" s="78">
        <v>-1</v>
      </c>
      <c r="AI53" s="82">
        <v>48</v>
      </c>
    </row>
    <row r="54" spans="2:35" ht="15.9" customHeight="1" x14ac:dyDescent="0.3">
      <c r="J54" s="682"/>
      <c r="K54" s="682"/>
      <c r="L54" s="682"/>
      <c r="M54" s="80"/>
      <c r="O54" s="75"/>
      <c r="AG54" s="78">
        <v>-1</v>
      </c>
      <c r="AI54" s="82">
        <v>49</v>
      </c>
    </row>
    <row r="55" spans="2:35" ht="15.9" customHeight="1" x14ac:dyDescent="0.3">
      <c r="G55" s="380" t="s">
        <v>286</v>
      </c>
      <c r="H55" s="83" t="str">
        <f>IF($B59&lt;&gt;"",H$7,"")</f>
        <v/>
      </c>
      <c r="I55" s="80" t="s">
        <v>287</v>
      </c>
      <c r="J55" s="83" t="str">
        <f>IF($B59&lt;&gt;"",J$7,"")</f>
        <v/>
      </c>
      <c r="K55" s="80" t="s">
        <v>288</v>
      </c>
      <c r="L55" s="83" t="str">
        <f>IF($B59&lt;&gt;"",L$7,"")</f>
        <v/>
      </c>
      <c r="M55" s="80" t="s">
        <v>289</v>
      </c>
      <c r="O55" s="75"/>
      <c r="AG55" s="78">
        <v>-1</v>
      </c>
      <c r="AI55" s="82">
        <v>50</v>
      </c>
    </row>
    <row r="56" spans="2:35" ht="15.9" customHeight="1" x14ac:dyDescent="0.3">
      <c r="B56" s="72" t="s">
        <v>293</v>
      </c>
      <c r="O56" s="75"/>
      <c r="AG56" s="78">
        <v>-1</v>
      </c>
      <c r="AI56" s="82">
        <v>51</v>
      </c>
    </row>
    <row r="57" spans="2:35" ht="15.9" customHeight="1" x14ac:dyDescent="0.3">
      <c r="O57" s="75"/>
      <c r="AG57" s="78">
        <v>-1</v>
      </c>
      <c r="AI57" s="82">
        <v>52</v>
      </c>
    </row>
    <row r="58" spans="2:35" ht="15.9" customHeight="1" x14ac:dyDescent="0.3">
      <c r="B58" s="676" t="s">
        <v>295</v>
      </c>
      <c r="C58" s="676"/>
      <c r="D58" s="676"/>
      <c r="E58" s="676"/>
      <c r="F58" s="676"/>
      <c r="G58" s="676"/>
      <c r="H58" s="676"/>
      <c r="I58" s="676"/>
      <c r="J58" s="676"/>
      <c r="K58" s="676"/>
      <c r="L58" s="676"/>
      <c r="M58" s="676"/>
      <c r="O58" s="75"/>
      <c r="AG58" s="78">
        <v>-1</v>
      </c>
      <c r="AI58" s="82">
        <v>53</v>
      </c>
    </row>
    <row r="59" spans="2:35" ht="32.1" customHeight="1" x14ac:dyDescent="0.3">
      <c r="B59" s="679" t="str">
        <f>②申請者情報!D59&amp;""</f>
        <v/>
      </c>
      <c r="C59" s="680"/>
      <c r="D59" s="680"/>
      <c r="E59" s="680"/>
      <c r="F59" s="680"/>
      <c r="G59" s="680"/>
      <c r="H59" s="680"/>
      <c r="I59" s="680"/>
      <c r="J59" s="680"/>
      <c r="K59" s="680"/>
      <c r="L59" s="680"/>
      <c r="M59" s="681"/>
      <c r="O59" s="75"/>
      <c r="AG59" s="78">
        <v>-1</v>
      </c>
      <c r="AI59" s="82">
        <v>54</v>
      </c>
    </row>
    <row r="60" spans="2:35" ht="15.9" customHeight="1" x14ac:dyDescent="0.3">
      <c r="F60" s="72"/>
      <c r="G60" s="682"/>
      <c r="H60" s="682"/>
      <c r="I60" s="682"/>
      <c r="J60" s="682"/>
      <c r="K60" s="682"/>
      <c r="L60" s="682"/>
      <c r="M60" s="682"/>
      <c r="O60" s="75"/>
      <c r="AG60" s="78">
        <v>-1</v>
      </c>
      <c r="AI60" s="82">
        <v>55</v>
      </c>
    </row>
    <row r="61" spans="2:35" ht="15.9" customHeight="1" x14ac:dyDescent="0.3">
      <c r="B61" s="676" t="s">
        <v>296</v>
      </c>
      <c r="C61" s="676"/>
      <c r="D61" s="676" t="s">
        <v>297</v>
      </c>
      <c r="E61" s="676" t="s">
        <v>298</v>
      </c>
      <c r="F61" s="683" t="s">
        <v>299</v>
      </c>
      <c r="G61" s="683"/>
      <c r="H61" s="683"/>
      <c r="I61" s="683"/>
      <c r="J61" s="683"/>
      <c r="K61" s="683"/>
      <c r="L61" s="676" t="s">
        <v>300</v>
      </c>
      <c r="M61" s="676"/>
      <c r="O61" s="75"/>
      <c r="AG61" s="78">
        <v>-1</v>
      </c>
      <c r="AI61" s="82">
        <v>56</v>
      </c>
    </row>
    <row r="62" spans="2:35" ht="15.9" hidden="1" customHeight="1" x14ac:dyDescent="0.3">
      <c r="B62" s="676"/>
      <c r="C62" s="676"/>
      <c r="D62" s="676"/>
      <c r="E62" s="676"/>
      <c r="F62" s="683"/>
      <c r="G62" s="683"/>
      <c r="H62" s="683"/>
      <c r="I62" s="683"/>
      <c r="J62" s="683"/>
      <c r="K62" s="683"/>
      <c r="L62" s="676"/>
      <c r="M62" s="676"/>
      <c r="O62" s="75"/>
      <c r="AG62" s="78">
        <v>-1</v>
      </c>
      <c r="AI62" s="82">
        <v>57</v>
      </c>
    </row>
    <row r="63" spans="2:35" ht="15.9" customHeight="1" x14ac:dyDescent="0.3">
      <c r="B63" s="676"/>
      <c r="C63" s="676"/>
      <c r="D63" s="676"/>
      <c r="E63" s="676"/>
      <c r="F63" s="676" t="s">
        <v>302</v>
      </c>
      <c r="G63" s="676" t="s">
        <v>303</v>
      </c>
      <c r="H63" s="676" t="s">
        <v>304</v>
      </c>
      <c r="I63" s="676"/>
      <c r="J63" s="676" t="s">
        <v>305</v>
      </c>
      <c r="K63" s="676"/>
      <c r="L63" s="676"/>
      <c r="M63" s="676"/>
      <c r="O63" s="75"/>
      <c r="AG63" s="78">
        <v>-1</v>
      </c>
      <c r="AI63" s="82">
        <v>58</v>
      </c>
    </row>
    <row r="64" spans="2:35" ht="15.9" hidden="1" customHeight="1" x14ac:dyDescent="0.3">
      <c r="B64" s="676"/>
      <c r="C64" s="676"/>
      <c r="D64" s="676"/>
      <c r="E64" s="676"/>
      <c r="F64" s="676"/>
      <c r="G64" s="676"/>
      <c r="H64" s="676"/>
      <c r="I64" s="676"/>
      <c r="J64" s="676"/>
      <c r="K64" s="676"/>
      <c r="L64" s="676"/>
      <c r="M64" s="676"/>
      <c r="O64" s="75"/>
      <c r="AG64" s="78">
        <v>-1</v>
      </c>
      <c r="AI64" s="82">
        <v>59</v>
      </c>
    </row>
    <row r="65" spans="2:35" ht="32.1" customHeight="1" x14ac:dyDescent="0.3">
      <c r="B65" s="677" t="str">
        <f>②申請者情報!D61&amp;""</f>
        <v/>
      </c>
      <c r="C65" s="678"/>
      <c r="D65" s="84" t="str">
        <f>②申請者情報!E61&amp;"　"&amp;②申請者情報!H61</f>
        <v>　</v>
      </c>
      <c r="E65" s="85"/>
      <c r="F65" s="86"/>
      <c r="G65" s="87"/>
      <c r="H65" s="671"/>
      <c r="I65" s="672"/>
      <c r="J65" s="671"/>
      <c r="K65" s="672"/>
      <c r="L65" s="673"/>
      <c r="M65" s="673"/>
      <c r="O65" s="75"/>
      <c r="AG65" s="78">
        <v>1</v>
      </c>
      <c r="AI65" s="82">
        <v>60</v>
      </c>
    </row>
    <row r="66" spans="2:35" ht="32.1" customHeight="1" x14ac:dyDescent="0.3">
      <c r="B66" s="669"/>
      <c r="C66" s="670"/>
      <c r="D66" s="85"/>
      <c r="E66" s="85"/>
      <c r="F66" s="86"/>
      <c r="G66" s="87"/>
      <c r="H66" s="671"/>
      <c r="I66" s="672"/>
      <c r="J66" s="671"/>
      <c r="K66" s="672"/>
      <c r="L66" s="673"/>
      <c r="M66" s="673"/>
      <c r="O66" s="75"/>
      <c r="AG66" s="78">
        <v>2</v>
      </c>
      <c r="AI66" s="82">
        <v>61</v>
      </c>
    </row>
    <row r="67" spans="2:35" ht="32.1" customHeight="1" x14ac:dyDescent="0.3">
      <c r="B67" s="669"/>
      <c r="C67" s="670"/>
      <c r="D67" s="85"/>
      <c r="E67" s="85"/>
      <c r="F67" s="86"/>
      <c r="G67" s="87"/>
      <c r="H67" s="671"/>
      <c r="I67" s="672"/>
      <c r="J67" s="671"/>
      <c r="K67" s="672"/>
      <c r="L67" s="673"/>
      <c r="M67" s="673"/>
      <c r="O67" s="75"/>
      <c r="AG67" s="78">
        <v>3</v>
      </c>
      <c r="AI67" s="82">
        <v>62</v>
      </c>
    </row>
    <row r="68" spans="2:35" ht="32.1" customHeight="1" x14ac:dyDescent="0.3">
      <c r="B68" s="669"/>
      <c r="C68" s="670"/>
      <c r="D68" s="85"/>
      <c r="E68" s="85"/>
      <c r="F68" s="86"/>
      <c r="G68" s="87"/>
      <c r="H68" s="671"/>
      <c r="I68" s="672"/>
      <c r="J68" s="671"/>
      <c r="K68" s="672"/>
      <c r="L68" s="673"/>
      <c r="M68" s="673"/>
      <c r="O68" s="75"/>
      <c r="AG68" s="78">
        <v>4</v>
      </c>
      <c r="AI68" s="82">
        <v>63</v>
      </c>
    </row>
    <row r="69" spans="2:35" ht="32.1" customHeight="1" x14ac:dyDescent="0.3">
      <c r="B69" s="669"/>
      <c r="C69" s="670"/>
      <c r="D69" s="85"/>
      <c r="E69" s="85"/>
      <c r="F69" s="86"/>
      <c r="G69" s="87"/>
      <c r="H69" s="671"/>
      <c r="I69" s="672"/>
      <c r="J69" s="671"/>
      <c r="K69" s="672"/>
      <c r="L69" s="673"/>
      <c r="M69" s="673"/>
      <c r="O69" s="75"/>
      <c r="AG69" s="78">
        <v>5</v>
      </c>
      <c r="AI69" s="82">
        <v>64</v>
      </c>
    </row>
    <row r="70" spans="2:35" ht="32.1" customHeight="1" x14ac:dyDescent="0.3">
      <c r="B70" s="669"/>
      <c r="C70" s="670"/>
      <c r="D70" s="85"/>
      <c r="E70" s="85"/>
      <c r="F70" s="86"/>
      <c r="G70" s="87"/>
      <c r="H70" s="671"/>
      <c r="I70" s="672"/>
      <c r="J70" s="671"/>
      <c r="K70" s="672"/>
      <c r="L70" s="673"/>
      <c r="M70" s="673"/>
      <c r="O70" s="75"/>
      <c r="AG70" s="78">
        <v>6</v>
      </c>
    </row>
    <row r="71" spans="2:35" ht="32.1" customHeight="1" x14ac:dyDescent="0.3">
      <c r="B71" s="669"/>
      <c r="C71" s="670"/>
      <c r="D71" s="85"/>
      <c r="E71" s="85"/>
      <c r="F71" s="86"/>
      <c r="G71" s="87"/>
      <c r="H71" s="671"/>
      <c r="I71" s="672"/>
      <c r="J71" s="671"/>
      <c r="K71" s="672"/>
      <c r="L71" s="673"/>
      <c r="M71" s="673"/>
      <c r="O71" s="75"/>
      <c r="AG71" s="78">
        <v>7</v>
      </c>
    </row>
    <row r="72" spans="2:35" ht="32.1" customHeight="1" x14ac:dyDescent="0.3">
      <c r="B72" s="669"/>
      <c r="C72" s="670"/>
      <c r="D72" s="85"/>
      <c r="E72" s="85"/>
      <c r="F72" s="86"/>
      <c r="G72" s="87"/>
      <c r="H72" s="671"/>
      <c r="I72" s="672"/>
      <c r="J72" s="671"/>
      <c r="K72" s="672"/>
      <c r="L72" s="673"/>
      <c r="M72" s="673"/>
      <c r="O72" s="75"/>
      <c r="AG72" s="78">
        <v>8</v>
      </c>
    </row>
    <row r="73" spans="2:35" ht="32.1" customHeight="1" x14ac:dyDescent="0.3">
      <c r="B73" s="669"/>
      <c r="C73" s="670"/>
      <c r="D73" s="85"/>
      <c r="E73" s="85"/>
      <c r="F73" s="86"/>
      <c r="G73" s="87"/>
      <c r="H73" s="671"/>
      <c r="I73" s="672"/>
      <c r="J73" s="671"/>
      <c r="K73" s="672"/>
      <c r="L73" s="673"/>
      <c r="M73" s="673"/>
      <c r="O73" s="75"/>
      <c r="AG73" s="78">
        <v>9</v>
      </c>
    </row>
    <row r="74" spans="2:35" ht="32.1" customHeight="1" x14ac:dyDescent="0.3">
      <c r="B74" s="669"/>
      <c r="C74" s="670"/>
      <c r="D74" s="85"/>
      <c r="E74" s="85"/>
      <c r="F74" s="86"/>
      <c r="G74" s="87"/>
      <c r="H74" s="671"/>
      <c r="I74" s="672"/>
      <c r="J74" s="671"/>
      <c r="K74" s="672"/>
      <c r="L74" s="673"/>
      <c r="M74" s="673"/>
      <c r="O74" s="75"/>
      <c r="AG74" s="78">
        <v>10</v>
      </c>
    </row>
    <row r="75" spans="2:35" ht="32.1" customHeight="1" x14ac:dyDescent="0.3">
      <c r="B75" s="669"/>
      <c r="C75" s="670"/>
      <c r="D75" s="85"/>
      <c r="E75" s="85"/>
      <c r="F75" s="86"/>
      <c r="G75" s="87"/>
      <c r="H75" s="671"/>
      <c r="I75" s="672"/>
      <c r="J75" s="671"/>
      <c r="K75" s="672"/>
      <c r="L75" s="673"/>
      <c r="M75" s="673"/>
      <c r="O75" s="75"/>
      <c r="AG75" s="78">
        <v>11</v>
      </c>
    </row>
    <row r="76" spans="2:35" ht="32.1" customHeight="1" x14ac:dyDescent="0.3">
      <c r="B76" s="669"/>
      <c r="C76" s="670"/>
      <c r="D76" s="85"/>
      <c r="E76" s="85"/>
      <c r="F76" s="86"/>
      <c r="G76" s="87"/>
      <c r="H76" s="671"/>
      <c r="I76" s="672"/>
      <c r="J76" s="671"/>
      <c r="K76" s="672"/>
      <c r="L76" s="673"/>
      <c r="M76" s="673"/>
      <c r="O76" s="75"/>
      <c r="AG76" s="78">
        <v>12</v>
      </c>
    </row>
    <row r="77" spans="2:35" ht="32.1" customHeight="1" x14ac:dyDescent="0.3">
      <c r="B77" s="669"/>
      <c r="C77" s="670"/>
      <c r="D77" s="85"/>
      <c r="E77" s="85"/>
      <c r="F77" s="86"/>
      <c r="G77" s="87"/>
      <c r="H77" s="671"/>
      <c r="I77" s="672"/>
      <c r="J77" s="671"/>
      <c r="K77" s="672"/>
      <c r="L77" s="673"/>
      <c r="M77" s="673"/>
      <c r="O77" s="75"/>
      <c r="AG77" s="78">
        <v>13</v>
      </c>
    </row>
    <row r="78" spans="2:35" ht="32.1" customHeight="1" x14ac:dyDescent="0.3">
      <c r="B78" s="669"/>
      <c r="C78" s="670"/>
      <c r="D78" s="85"/>
      <c r="E78" s="85"/>
      <c r="F78" s="86"/>
      <c r="G78" s="87"/>
      <c r="H78" s="671"/>
      <c r="I78" s="672"/>
      <c r="J78" s="671"/>
      <c r="K78" s="672"/>
      <c r="L78" s="673"/>
      <c r="M78" s="673"/>
      <c r="O78" s="75"/>
      <c r="AG78" s="78">
        <v>14</v>
      </c>
    </row>
    <row r="79" spans="2:35" ht="32.1" customHeight="1" x14ac:dyDescent="0.3">
      <c r="B79" s="669"/>
      <c r="C79" s="670"/>
      <c r="D79" s="85"/>
      <c r="E79" s="85"/>
      <c r="F79" s="86"/>
      <c r="G79" s="87"/>
      <c r="H79" s="671"/>
      <c r="I79" s="672"/>
      <c r="J79" s="671"/>
      <c r="K79" s="672"/>
      <c r="L79" s="673"/>
      <c r="M79" s="673"/>
      <c r="O79" s="75"/>
      <c r="AG79" s="78">
        <v>15</v>
      </c>
    </row>
    <row r="80" spans="2:35" ht="32.1" hidden="1" customHeight="1" outlineLevel="1" x14ac:dyDescent="0.3">
      <c r="B80" s="669"/>
      <c r="C80" s="670"/>
      <c r="D80" s="85"/>
      <c r="E80" s="85"/>
      <c r="F80" s="86"/>
      <c r="G80" s="87"/>
      <c r="H80" s="671"/>
      <c r="I80" s="672"/>
      <c r="J80" s="671"/>
      <c r="K80" s="672"/>
      <c r="L80" s="673"/>
      <c r="M80" s="673"/>
      <c r="O80" s="75"/>
      <c r="AG80" s="78">
        <v>16</v>
      </c>
    </row>
    <row r="81" spans="2:33" ht="32.1" hidden="1" customHeight="1" outlineLevel="1" x14ac:dyDescent="0.3">
      <c r="B81" s="669"/>
      <c r="C81" s="670"/>
      <c r="D81" s="85"/>
      <c r="E81" s="85"/>
      <c r="F81" s="86"/>
      <c r="G81" s="87"/>
      <c r="H81" s="671"/>
      <c r="I81" s="672"/>
      <c r="J81" s="671"/>
      <c r="K81" s="672"/>
      <c r="L81" s="673"/>
      <c r="M81" s="673"/>
      <c r="O81" s="75"/>
      <c r="AG81" s="78">
        <v>17</v>
      </c>
    </row>
    <row r="82" spans="2:33" ht="32.1" hidden="1" customHeight="1" outlineLevel="1" x14ac:dyDescent="0.3">
      <c r="B82" s="669"/>
      <c r="C82" s="670"/>
      <c r="D82" s="85"/>
      <c r="E82" s="85"/>
      <c r="F82" s="86"/>
      <c r="G82" s="87"/>
      <c r="H82" s="671"/>
      <c r="I82" s="672"/>
      <c r="J82" s="671"/>
      <c r="K82" s="672"/>
      <c r="L82" s="673"/>
      <c r="M82" s="673"/>
      <c r="O82" s="75"/>
      <c r="AG82" s="78">
        <v>18</v>
      </c>
    </row>
    <row r="83" spans="2:33" ht="32.1" hidden="1" customHeight="1" outlineLevel="1" x14ac:dyDescent="0.3">
      <c r="B83" s="669"/>
      <c r="C83" s="670"/>
      <c r="D83" s="85"/>
      <c r="E83" s="85"/>
      <c r="F83" s="86"/>
      <c r="G83" s="87"/>
      <c r="H83" s="671"/>
      <c r="I83" s="672"/>
      <c r="J83" s="671"/>
      <c r="K83" s="672"/>
      <c r="L83" s="673"/>
      <c r="M83" s="673"/>
      <c r="O83" s="75"/>
      <c r="AG83" s="78">
        <v>19</v>
      </c>
    </row>
    <row r="84" spans="2:33" ht="32.1" hidden="1" customHeight="1" outlineLevel="1" x14ac:dyDescent="0.3">
      <c r="B84" s="669"/>
      <c r="C84" s="670"/>
      <c r="D84" s="85"/>
      <c r="E84" s="85"/>
      <c r="F84" s="86"/>
      <c r="G84" s="87"/>
      <c r="H84" s="671"/>
      <c r="I84" s="672"/>
      <c r="J84" s="671"/>
      <c r="K84" s="672"/>
      <c r="L84" s="673"/>
      <c r="M84" s="673"/>
      <c r="O84" s="75"/>
      <c r="AG84" s="78">
        <v>20</v>
      </c>
    </row>
    <row r="85" spans="2:33" ht="32.1" hidden="1" customHeight="1" outlineLevel="1" x14ac:dyDescent="0.3">
      <c r="B85" s="669"/>
      <c r="C85" s="670"/>
      <c r="D85" s="85"/>
      <c r="E85" s="85"/>
      <c r="F85" s="86"/>
      <c r="G85" s="87"/>
      <c r="H85" s="671"/>
      <c r="I85" s="672"/>
      <c r="J85" s="671"/>
      <c r="K85" s="672"/>
      <c r="L85" s="673"/>
      <c r="M85" s="673"/>
      <c r="O85" s="75"/>
      <c r="AG85" s="78">
        <v>21</v>
      </c>
    </row>
    <row r="86" spans="2:33" ht="32.1" hidden="1" customHeight="1" outlineLevel="1" x14ac:dyDescent="0.3">
      <c r="B86" s="669"/>
      <c r="C86" s="670"/>
      <c r="D86" s="85"/>
      <c r="E86" s="85"/>
      <c r="F86" s="86"/>
      <c r="G86" s="87"/>
      <c r="H86" s="671"/>
      <c r="I86" s="672"/>
      <c r="J86" s="671"/>
      <c r="K86" s="672"/>
      <c r="L86" s="673"/>
      <c r="M86" s="673"/>
      <c r="O86" s="75"/>
      <c r="AG86" s="78">
        <v>22</v>
      </c>
    </row>
    <row r="87" spans="2:33" ht="32.1" hidden="1" customHeight="1" outlineLevel="1" x14ac:dyDescent="0.3">
      <c r="B87" s="669"/>
      <c r="C87" s="670"/>
      <c r="D87" s="85"/>
      <c r="E87" s="85"/>
      <c r="F87" s="86"/>
      <c r="G87" s="87"/>
      <c r="H87" s="671"/>
      <c r="I87" s="672"/>
      <c r="J87" s="671"/>
      <c r="K87" s="672"/>
      <c r="L87" s="673"/>
      <c r="M87" s="673"/>
      <c r="O87" s="75"/>
      <c r="AG87" s="78">
        <v>23</v>
      </c>
    </row>
    <row r="88" spans="2:33" ht="32.1" hidden="1" customHeight="1" outlineLevel="1" x14ac:dyDescent="0.3">
      <c r="B88" s="669"/>
      <c r="C88" s="670"/>
      <c r="D88" s="85"/>
      <c r="E88" s="85"/>
      <c r="F88" s="86"/>
      <c r="G88" s="87"/>
      <c r="H88" s="671"/>
      <c r="I88" s="672"/>
      <c r="J88" s="671"/>
      <c r="K88" s="672"/>
      <c r="L88" s="673"/>
      <c r="M88" s="673"/>
      <c r="O88" s="75"/>
      <c r="AG88" s="78">
        <v>24</v>
      </c>
    </row>
    <row r="89" spans="2:33" ht="32.1" hidden="1" customHeight="1" outlineLevel="1" x14ac:dyDescent="0.3">
      <c r="B89" s="669"/>
      <c r="C89" s="670"/>
      <c r="D89" s="85"/>
      <c r="E89" s="85"/>
      <c r="F89" s="86"/>
      <c r="G89" s="87"/>
      <c r="H89" s="671"/>
      <c r="I89" s="672"/>
      <c r="J89" s="671"/>
      <c r="K89" s="672"/>
      <c r="L89" s="673"/>
      <c r="M89" s="673"/>
      <c r="O89" s="75"/>
      <c r="AG89" s="78">
        <v>25</v>
      </c>
    </row>
    <row r="90" spans="2:33" ht="32.1" hidden="1" customHeight="1" outlineLevel="1" x14ac:dyDescent="0.3">
      <c r="B90" s="669"/>
      <c r="C90" s="670"/>
      <c r="D90" s="85"/>
      <c r="E90" s="85"/>
      <c r="F90" s="86"/>
      <c r="G90" s="87"/>
      <c r="H90" s="671"/>
      <c r="I90" s="672"/>
      <c r="J90" s="671"/>
      <c r="K90" s="672"/>
      <c r="L90" s="673"/>
      <c r="M90" s="673"/>
      <c r="O90" s="75"/>
      <c r="AG90" s="78">
        <v>26</v>
      </c>
    </row>
    <row r="91" spans="2:33" ht="32.1" hidden="1" customHeight="1" outlineLevel="1" x14ac:dyDescent="0.3">
      <c r="B91" s="669"/>
      <c r="C91" s="670"/>
      <c r="D91" s="85"/>
      <c r="E91" s="85"/>
      <c r="F91" s="86"/>
      <c r="G91" s="87"/>
      <c r="H91" s="671"/>
      <c r="I91" s="672"/>
      <c r="J91" s="671"/>
      <c r="K91" s="672"/>
      <c r="L91" s="673"/>
      <c r="M91" s="673"/>
      <c r="O91" s="75"/>
      <c r="AG91" s="78">
        <v>27</v>
      </c>
    </row>
    <row r="92" spans="2:33" ht="32.1" hidden="1" customHeight="1" outlineLevel="1" x14ac:dyDescent="0.3">
      <c r="B92" s="669"/>
      <c r="C92" s="670"/>
      <c r="D92" s="85"/>
      <c r="E92" s="85"/>
      <c r="F92" s="86"/>
      <c r="G92" s="87"/>
      <c r="H92" s="671"/>
      <c r="I92" s="672"/>
      <c r="J92" s="671"/>
      <c r="K92" s="672"/>
      <c r="L92" s="673"/>
      <c r="M92" s="673"/>
      <c r="O92" s="75"/>
      <c r="AG92" s="78">
        <v>28</v>
      </c>
    </row>
    <row r="93" spans="2:33" ht="32.1" hidden="1" customHeight="1" outlineLevel="1" x14ac:dyDescent="0.3">
      <c r="B93" s="669"/>
      <c r="C93" s="670"/>
      <c r="D93" s="85"/>
      <c r="E93" s="85"/>
      <c r="F93" s="86"/>
      <c r="G93" s="87"/>
      <c r="H93" s="671"/>
      <c r="I93" s="672"/>
      <c r="J93" s="671"/>
      <c r="K93" s="672"/>
      <c r="L93" s="673"/>
      <c r="M93" s="673"/>
      <c r="O93" s="75"/>
      <c r="AG93" s="78">
        <v>29</v>
      </c>
    </row>
    <row r="94" spans="2:33" ht="32.1" hidden="1" customHeight="1" outlineLevel="1" x14ac:dyDescent="0.3">
      <c r="B94" s="669"/>
      <c r="C94" s="670"/>
      <c r="D94" s="85"/>
      <c r="E94" s="85"/>
      <c r="F94" s="86"/>
      <c r="G94" s="87"/>
      <c r="H94" s="671"/>
      <c r="I94" s="672"/>
      <c r="J94" s="671"/>
      <c r="K94" s="672"/>
      <c r="L94" s="673"/>
      <c r="M94" s="673"/>
      <c r="O94" s="75"/>
      <c r="AG94" s="78">
        <v>30</v>
      </c>
    </row>
    <row r="95" spans="2:33" collapsed="1" x14ac:dyDescent="0.3">
      <c r="B95" s="89" t="s">
        <v>309</v>
      </c>
      <c r="C95" s="674" t="s">
        <v>310</v>
      </c>
      <c r="D95" s="674"/>
      <c r="E95" s="674"/>
      <c r="F95" s="674"/>
      <c r="G95" s="674"/>
      <c r="H95" s="674"/>
      <c r="I95" s="674"/>
      <c r="J95" s="674"/>
      <c r="K95" s="674"/>
      <c r="L95" s="674"/>
      <c r="M95" s="674"/>
      <c r="O95" s="75"/>
      <c r="AG95" s="78">
        <v>99</v>
      </c>
    </row>
    <row r="96" spans="2:33" x14ac:dyDescent="0.3">
      <c r="B96" s="90"/>
      <c r="C96" s="675"/>
      <c r="D96" s="675"/>
      <c r="E96" s="675"/>
      <c r="F96" s="675"/>
      <c r="G96" s="675"/>
      <c r="H96" s="675"/>
      <c r="I96" s="675"/>
      <c r="J96" s="675"/>
      <c r="K96" s="675"/>
      <c r="L96" s="675"/>
      <c r="M96" s="675"/>
      <c r="O96" s="75"/>
      <c r="AG96" s="78">
        <v>99</v>
      </c>
    </row>
    <row r="97" spans="2:36" x14ac:dyDescent="0.3">
      <c r="B97" s="91"/>
      <c r="C97" s="675"/>
      <c r="D97" s="675"/>
      <c r="E97" s="675"/>
      <c r="F97" s="675"/>
      <c r="G97" s="675"/>
      <c r="H97" s="675"/>
      <c r="I97" s="675"/>
      <c r="J97" s="675"/>
      <c r="K97" s="675"/>
      <c r="L97" s="675"/>
      <c r="M97" s="675"/>
      <c r="O97" s="75"/>
      <c r="AG97" s="78">
        <v>99</v>
      </c>
    </row>
    <row r="98" spans="2:36" x14ac:dyDescent="0.3">
      <c r="B98" s="91"/>
      <c r="C98" s="675"/>
      <c r="D98" s="675"/>
      <c r="E98" s="675"/>
      <c r="F98" s="675"/>
      <c r="G98" s="675"/>
      <c r="H98" s="675"/>
      <c r="I98" s="675"/>
      <c r="J98" s="675"/>
      <c r="K98" s="675"/>
      <c r="L98" s="675"/>
      <c r="M98" s="675"/>
      <c r="O98" s="75"/>
      <c r="AG98" s="78">
        <v>99</v>
      </c>
    </row>
    <row r="99" spans="2:36" x14ac:dyDescent="0.3">
      <c r="B99" s="90"/>
      <c r="C99" s="675"/>
      <c r="D99" s="675"/>
      <c r="E99" s="675"/>
      <c r="F99" s="675"/>
      <c r="G99" s="675"/>
      <c r="H99" s="675"/>
      <c r="I99" s="675"/>
      <c r="J99" s="675"/>
      <c r="K99" s="675"/>
      <c r="L99" s="675"/>
      <c r="M99" s="675"/>
      <c r="O99" s="75"/>
      <c r="AG99" s="78">
        <v>99</v>
      </c>
      <c r="AH99" s="92"/>
      <c r="AI99" s="92"/>
      <c r="AJ99" s="92"/>
    </row>
    <row r="100" spans="2:36" x14ac:dyDescent="0.3">
      <c r="C100" s="675"/>
      <c r="D100" s="675"/>
      <c r="E100" s="675"/>
      <c r="F100" s="675"/>
      <c r="G100" s="675"/>
      <c r="H100" s="675"/>
      <c r="I100" s="675"/>
      <c r="J100" s="675"/>
      <c r="K100" s="675"/>
      <c r="L100" s="675"/>
      <c r="M100" s="675"/>
      <c r="O100" s="75"/>
      <c r="AG100" s="78">
        <v>99</v>
      </c>
      <c r="AH100" s="92"/>
      <c r="AI100" s="92"/>
      <c r="AJ100" s="92"/>
    </row>
    <row r="101" spans="2:36" ht="15.9" customHeight="1" x14ac:dyDescent="0.3">
      <c r="B101" s="72" t="s">
        <v>279</v>
      </c>
      <c r="O101" s="75"/>
      <c r="AG101" s="78">
        <v>-1</v>
      </c>
    </row>
    <row r="102" spans="2:36" ht="15.9" customHeight="1" x14ac:dyDescent="0.3">
      <c r="J102" s="682"/>
      <c r="K102" s="682"/>
      <c r="L102" s="682"/>
      <c r="M102" s="80"/>
      <c r="O102" s="75"/>
      <c r="AG102" s="78">
        <v>-1</v>
      </c>
    </row>
    <row r="103" spans="2:36" ht="15.9" customHeight="1" x14ac:dyDescent="0.3">
      <c r="G103" s="380" t="s">
        <v>286</v>
      </c>
      <c r="H103" s="83" t="str">
        <f>IF($B107&lt;&gt;"",H$7,"")</f>
        <v/>
      </c>
      <c r="I103" s="80" t="s">
        <v>287</v>
      </c>
      <c r="J103" s="83" t="str">
        <f>IF($B107&lt;&gt;"",J$7,"")</f>
        <v/>
      </c>
      <c r="K103" s="80" t="s">
        <v>288</v>
      </c>
      <c r="L103" s="83" t="str">
        <f>IF($B107&lt;&gt;"",L$7,"")</f>
        <v/>
      </c>
      <c r="M103" s="80" t="s">
        <v>289</v>
      </c>
      <c r="O103" s="75"/>
      <c r="AG103" s="78">
        <v>-1</v>
      </c>
    </row>
    <row r="104" spans="2:36" ht="15.9" customHeight="1" x14ac:dyDescent="0.3">
      <c r="B104" s="72" t="s">
        <v>293</v>
      </c>
      <c r="O104" s="75"/>
      <c r="AG104" s="78">
        <v>-1</v>
      </c>
    </row>
    <row r="105" spans="2:36" ht="15.9" customHeight="1" x14ac:dyDescent="0.3">
      <c r="O105" s="75"/>
      <c r="AG105" s="78">
        <v>-1</v>
      </c>
    </row>
    <row r="106" spans="2:36" ht="15.9" customHeight="1" x14ac:dyDescent="0.3">
      <c r="B106" s="676" t="s">
        <v>295</v>
      </c>
      <c r="C106" s="676"/>
      <c r="D106" s="676"/>
      <c r="E106" s="676"/>
      <c r="F106" s="676"/>
      <c r="G106" s="676"/>
      <c r="H106" s="676"/>
      <c r="I106" s="676"/>
      <c r="J106" s="676"/>
      <c r="K106" s="676"/>
      <c r="L106" s="676"/>
      <c r="M106" s="676"/>
      <c r="O106" s="75"/>
      <c r="AG106" s="78">
        <v>-1</v>
      </c>
    </row>
    <row r="107" spans="2:36" ht="32.1" customHeight="1" x14ac:dyDescent="0.3">
      <c r="B107" s="679" t="str">
        <f>②申請者情報!D98&amp;""</f>
        <v/>
      </c>
      <c r="C107" s="680"/>
      <c r="D107" s="680"/>
      <c r="E107" s="680"/>
      <c r="F107" s="680"/>
      <c r="G107" s="680"/>
      <c r="H107" s="680"/>
      <c r="I107" s="680"/>
      <c r="J107" s="680"/>
      <c r="K107" s="680"/>
      <c r="L107" s="680"/>
      <c r="M107" s="681"/>
      <c r="O107" s="75"/>
      <c r="AG107" s="78">
        <v>-1</v>
      </c>
    </row>
    <row r="108" spans="2:36" ht="15.9" customHeight="1" x14ac:dyDescent="0.3">
      <c r="F108" s="72"/>
      <c r="G108" s="682"/>
      <c r="H108" s="682"/>
      <c r="I108" s="682"/>
      <c r="J108" s="682"/>
      <c r="K108" s="682"/>
      <c r="L108" s="682"/>
      <c r="M108" s="682"/>
      <c r="O108" s="75"/>
      <c r="AG108" s="78">
        <v>-1</v>
      </c>
    </row>
    <row r="109" spans="2:36" ht="15.9" customHeight="1" x14ac:dyDescent="0.3">
      <c r="B109" s="676" t="s">
        <v>296</v>
      </c>
      <c r="C109" s="676"/>
      <c r="D109" s="676" t="s">
        <v>297</v>
      </c>
      <c r="E109" s="676" t="s">
        <v>298</v>
      </c>
      <c r="F109" s="683" t="s">
        <v>299</v>
      </c>
      <c r="G109" s="683"/>
      <c r="H109" s="683"/>
      <c r="I109" s="683"/>
      <c r="J109" s="683"/>
      <c r="K109" s="683"/>
      <c r="L109" s="676" t="s">
        <v>300</v>
      </c>
      <c r="M109" s="676"/>
      <c r="O109" s="75"/>
      <c r="AG109" s="78">
        <v>-1</v>
      </c>
    </row>
    <row r="110" spans="2:36" ht="15.9" hidden="1" customHeight="1" x14ac:dyDescent="0.3">
      <c r="B110" s="676"/>
      <c r="C110" s="676"/>
      <c r="D110" s="676"/>
      <c r="E110" s="676"/>
      <c r="F110" s="683"/>
      <c r="G110" s="683"/>
      <c r="H110" s="683"/>
      <c r="I110" s="683"/>
      <c r="J110" s="683"/>
      <c r="K110" s="683"/>
      <c r="L110" s="676"/>
      <c r="M110" s="676"/>
      <c r="O110" s="75"/>
      <c r="AG110" s="78">
        <v>-1</v>
      </c>
    </row>
    <row r="111" spans="2:36" ht="15.9" customHeight="1" x14ac:dyDescent="0.3">
      <c r="B111" s="676"/>
      <c r="C111" s="676"/>
      <c r="D111" s="676"/>
      <c r="E111" s="676"/>
      <c r="F111" s="676" t="s">
        <v>302</v>
      </c>
      <c r="G111" s="676" t="s">
        <v>303</v>
      </c>
      <c r="H111" s="676" t="s">
        <v>304</v>
      </c>
      <c r="I111" s="676"/>
      <c r="J111" s="676" t="s">
        <v>305</v>
      </c>
      <c r="K111" s="676"/>
      <c r="L111" s="676"/>
      <c r="M111" s="676"/>
      <c r="O111" s="75"/>
      <c r="AG111" s="78">
        <v>-1</v>
      </c>
    </row>
    <row r="112" spans="2:36" ht="15.9" hidden="1" customHeight="1" x14ac:dyDescent="0.3">
      <c r="B112" s="676"/>
      <c r="C112" s="676"/>
      <c r="D112" s="676"/>
      <c r="E112" s="676"/>
      <c r="F112" s="676"/>
      <c r="G112" s="676"/>
      <c r="H112" s="676"/>
      <c r="I112" s="676"/>
      <c r="J112" s="676"/>
      <c r="K112" s="676"/>
      <c r="L112" s="676"/>
      <c r="M112" s="676"/>
      <c r="O112" s="75"/>
      <c r="AG112" s="78">
        <v>-1</v>
      </c>
    </row>
    <row r="113" spans="2:33" ht="32.1" customHeight="1" x14ac:dyDescent="0.3">
      <c r="B113" s="677" t="str">
        <f>②申請者情報!D100&amp;""</f>
        <v/>
      </c>
      <c r="C113" s="678"/>
      <c r="D113" s="84" t="str">
        <f>②申請者情報!E100&amp;"　"&amp;②申請者情報!H100</f>
        <v>　</v>
      </c>
      <c r="E113" s="85"/>
      <c r="F113" s="86"/>
      <c r="G113" s="87"/>
      <c r="H113" s="671"/>
      <c r="I113" s="672"/>
      <c r="J113" s="671"/>
      <c r="K113" s="672"/>
      <c r="L113" s="673"/>
      <c r="M113" s="673"/>
      <c r="O113" s="75"/>
      <c r="AG113" s="78">
        <v>1</v>
      </c>
    </row>
    <row r="114" spans="2:33" ht="32.1" customHeight="1" x14ac:dyDescent="0.3">
      <c r="B114" s="669"/>
      <c r="C114" s="670"/>
      <c r="D114" s="85"/>
      <c r="E114" s="85"/>
      <c r="F114" s="86"/>
      <c r="G114" s="87"/>
      <c r="H114" s="671"/>
      <c r="I114" s="672"/>
      <c r="J114" s="671"/>
      <c r="K114" s="672"/>
      <c r="L114" s="673"/>
      <c r="M114" s="673"/>
      <c r="O114" s="75"/>
      <c r="AG114" s="78">
        <v>2</v>
      </c>
    </row>
    <row r="115" spans="2:33" ht="32.1" customHeight="1" x14ac:dyDescent="0.3">
      <c r="B115" s="669"/>
      <c r="C115" s="670"/>
      <c r="D115" s="85"/>
      <c r="E115" s="85"/>
      <c r="F115" s="86"/>
      <c r="G115" s="87"/>
      <c r="H115" s="671"/>
      <c r="I115" s="672"/>
      <c r="J115" s="671"/>
      <c r="K115" s="672"/>
      <c r="L115" s="673"/>
      <c r="M115" s="673"/>
      <c r="O115" s="75"/>
      <c r="AG115" s="78">
        <v>3</v>
      </c>
    </row>
    <row r="116" spans="2:33" ht="32.1" customHeight="1" x14ac:dyDescent="0.3">
      <c r="B116" s="669"/>
      <c r="C116" s="670"/>
      <c r="D116" s="85"/>
      <c r="E116" s="85"/>
      <c r="F116" s="86"/>
      <c r="G116" s="87"/>
      <c r="H116" s="671"/>
      <c r="I116" s="672"/>
      <c r="J116" s="671"/>
      <c r="K116" s="672"/>
      <c r="L116" s="673"/>
      <c r="M116" s="673"/>
      <c r="O116" s="75"/>
      <c r="AG116" s="78">
        <v>4</v>
      </c>
    </row>
    <row r="117" spans="2:33" ht="32.1" customHeight="1" x14ac:dyDescent="0.3">
      <c r="B117" s="669"/>
      <c r="C117" s="670"/>
      <c r="D117" s="85"/>
      <c r="E117" s="85"/>
      <c r="F117" s="86"/>
      <c r="G117" s="87"/>
      <c r="H117" s="671"/>
      <c r="I117" s="672"/>
      <c r="J117" s="671"/>
      <c r="K117" s="672"/>
      <c r="L117" s="673"/>
      <c r="M117" s="673"/>
      <c r="O117" s="75"/>
      <c r="AG117" s="78">
        <v>5</v>
      </c>
    </row>
    <row r="118" spans="2:33" ht="32.1" customHeight="1" x14ac:dyDescent="0.3">
      <c r="B118" s="669"/>
      <c r="C118" s="670"/>
      <c r="D118" s="85"/>
      <c r="E118" s="85"/>
      <c r="F118" s="86"/>
      <c r="G118" s="87"/>
      <c r="H118" s="671"/>
      <c r="I118" s="672"/>
      <c r="J118" s="671"/>
      <c r="K118" s="672"/>
      <c r="L118" s="673"/>
      <c r="M118" s="673"/>
      <c r="O118" s="75"/>
      <c r="AG118" s="78">
        <v>6</v>
      </c>
    </row>
    <row r="119" spans="2:33" ht="32.1" customHeight="1" x14ac:dyDescent="0.3">
      <c r="B119" s="669"/>
      <c r="C119" s="670"/>
      <c r="D119" s="85"/>
      <c r="E119" s="85"/>
      <c r="F119" s="86"/>
      <c r="G119" s="87"/>
      <c r="H119" s="671"/>
      <c r="I119" s="672"/>
      <c r="J119" s="671"/>
      <c r="K119" s="672"/>
      <c r="L119" s="673"/>
      <c r="M119" s="673"/>
      <c r="O119" s="75"/>
      <c r="AG119" s="78">
        <v>7</v>
      </c>
    </row>
    <row r="120" spans="2:33" ht="32.1" customHeight="1" x14ac:dyDescent="0.3">
      <c r="B120" s="669"/>
      <c r="C120" s="670"/>
      <c r="D120" s="85"/>
      <c r="E120" s="85"/>
      <c r="F120" s="86"/>
      <c r="G120" s="87"/>
      <c r="H120" s="671"/>
      <c r="I120" s="672"/>
      <c r="J120" s="671"/>
      <c r="K120" s="672"/>
      <c r="L120" s="673"/>
      <c r="M120" s="673"/>
      <c r="O120" s="75"/>
      <c r="AG120" s="78">
        <v>8</v>
      </c>
    </row>
    <row r="121" spans="2:33" ht="32.1" customHeight="1" x14ac:dyDescent="0.3">
      <c r="B121" s="669"/>
      <c r="C121" s="670"/>
      <c r="D121" s="85"/>
      <c r="E121" s="85"/>
      <c r="F121" s="86"/>
      <c r="G121" s="87"/>
      <c r="H121" s="671"/>
      <c r="I121" s="672"/>
      <c r="J121" s="671"/>
      <c r="K121" s="672"/>
      <c r="L121" s="673"/>
      <c r="M121" s="673"/>
      <c r="O121" s="75"/>
      <c r="AG121" s="78">
        <v>9</v>
      </c>
    </row>
    <row r="122" spans="2:33" ht="32.1" customHeight="1" x14ac:dyDescent="0.3">
      <c r="B122" s="669"/>
      <c r="C122" s="670"/>
      <c r="D122" s="85"/>
      <c r="E122" s="85"/>
      <c r="F122" s="86"/>
      <c r="G122" s="87"/>
      <c r="H122" s="671"/>
      <c r="I122" s="672"/>
      <c r="J122" s="671"/>
      <c r="K122" s="672"/>
      <c r="L122" s="673"/>
      <c r="M122" s="673"/>
      <c r="O122" s="75"/>
      <c r="AG122" s="78">
        <v>10</v>
      </c>
    </row>
    <row r="123" spans="2:33" ht="32.1" customHeight="1" x14ac:dyDescent="0.3">
      <c r="B123" s="669"/>
      <c r="C123" s="670"/>
      <c r="D123" s="85"/>
      <c r="E123" s="85"/>
      <c r="F123" s="86"/>
      <c r="G123" s="87"/>
      <c r="H123" s="671"/>
      <c r="I123" s="672"/>
      <c r="J123" s="671"/>
      <c r="K123" s="672"/>
      <c r="L123" s="673"/>
      <c r="M123" s="673"/>
      <c r="O123" s="75"/>
      <c r="AG123" s="78">
        <v>11</v>
      </c>
    </row>
    <row r="124" spans="2:33" ht="32.1" customHeight="1" x14ac:dyDescent="0.3">
      <c r="B124" s="669"/>
      <c r="C124" s="670"/>
      <c r="D124" s="85"/>
      <c r="E124" s="85"/>
      <c r="F124" s="86"/>
      <c r="G124" s="87"/>
      <c r="H124" s="671"/>
      <c r="I124" s="672"/>
      <c r="J124" s="671"/>
      <c r="K124" s="672"/>
      <c r="L124" s="673"/>
      <c r="M124" s="673"/>
      <c r="O124" s="75"/>
      <c r="AG124" s="78">
        <v>12</v>
      </c>
    </row>
    <row r="125" spans="2:33" ht="32.1" customHeight="1" x14ac:dyDescent="0.3">
      <c r="B125" s="669"/>
      <c r="C125" s="670"/>
      <c r="D125" s="85"/>
      <c r="E125" s="85"/>
      <c r="F125" s="86"/>
      <c r="G125" s="87"/>
      <c r="H125" s="671"/>
      <c r="I125" s="672"/>
      <c r="J125" s="671"/>
      <c r="K125" s="672"/>
      <c r="L125" s="673"/>
      <c r="M125" s="673"/>
      <c r="O125" s="75"/>
      <c r="AG125" s="78">
        <v>13</v>
      </c>
    </row>
    <row r="126" spans="2:33" ht="32.1" customHeight="1" x14ac:dyDescent="0.3">
      <c r="B126" s="669"/>
      <c r="C126" s="670"/>
      <c r="D126" s="85"/>
      <c r="E126" s="85"/>
      <c r="F126" s="86"/>
      <c r="G126" s="87"/>
      <c r="H126" s="671"/>
      <c r="I126" s="672"/>
      <c r="J126" s="671"/>
      <c r="K126" s="672"/>
      <c r="L126" s="673"/>
      <c r="M126" s="673"/>
      <c r="O126" s="75"/>
      <c r="AG126" s="78">
        <v>14</v>
      </c>
    </row>
    <row r="127" spans="2:33" ht="32.1" customHeight="1" x14ac:dyDescent="0.3">
      <c r="B127" s="669"/>
      <c r="C127" s="670"/>
      <c r="D127" s="85"/>
      <c r="E127" s="85"/>
      <c r="F127" s="86"/>
      <c r="G127" s="87"/>
      <c r="H127" s="671"/>
      <c r="I127" s="672"/>
      <c r="J127" s="671"/>
      <c r="K127" s="672"/>
      <c r="L127" s="673"/>
      <c r="M127" s="673"/>
      <c r="O127" s="75"/>
      <c r="AG127" s="78">
        <v>15</v>
      </c>
    </row>
    <row r="128" spans="2:33" ht="32.1" hidden="1" customHeight="1" outlineLevel="1" x14ac:dyDescent="0.3">
      <c r="B128" s="669"/>
      <c r="C128" s="670"/>
      <c r="D128" s="85"/>
      <c r="E128" s="85"/>
      <c r="F128" s="86"/>
      <c r="G128" s="87"/>
      <c r="H128" s="671"/>
      <c r="I128" s="672"/>
      <c r="J128" s="671"/>
      <c r="K128" s="672"/>
      <c r="L128" s="673"/>
      <c r="M128" s="673"/>
      <c r="O128" s="75"/>
      <c r="AG128" s="78">
        <v>16</v>
      </c>
    </row>
    <row r="129" spans="2:33" ht="32.1" hidden="1" customHeight="1" outlineLevel="1" x14ac:dyDescent="0.3">
      <c r="B129" s="669"/>
      <c r="C129" s="670"/>
      <c r="D129" s="85"/>
      <c r="E129" s="85"/>
      <c r="F129" s="86"/>
      <c r="G129" s="87"/>
      <c r="H129" s="671"/>
      <c r="I129" s="672"/>
      <c r="J129" s="671"/>
      <c r="K129" s="672"/>
      <c r="L129" s="673"/>
      <c r="M129" s="673"/>
      <c r="O129" s="75"/>
      <c r="AG129" s="78">
        <v>17</v>
      </c>
    </row>
    <row r="130" spans="2:33" ht="32.1" hidden="1" customHeight="1" outlineLevel="1" x14ac:dyDescent="0.3">
      <c r="B130" s="669"/>
      <c r="C130" s="670"/>
      <c r="D130" s="85"/>
      <c r="E130" s="85"/>
      <c r="F130" s="86"/>
      <c r="G130" s="87"/>
      <c r="H130" s="671"/>
      <c r="I130" s="672"/>
      <c r="J130" s="671"/>
      <c r="K130" s="672"/>
      <c r="L130" s="673"/>
      <c r="M130" s="673"/>
      <c r="O130" s="75"/>
      <c r="AG130" s="78">
        <v>18</v>
      </c>
    </row>
    <row r="131" spans="2:33" ht="32.1" hidden="1" customHeight="1" outlineLevel="1" x14ac:dyDescent="0.3">
      <c r="B131" s="669"/>
      <c r="C131" s="670"/>
      <c r="D131" s="85"/>
      <c r="E131" s="85"/>
      <c r="F131" s="86"/>
      <c r="G131" s="87"/>
      <c r="H131" s="671"/>
      <c r="I131" s="672"/>
      <c r="J131" s="671"/>
      <c r="K131" s="672"/>
      <c r="L131" s="673"/>
      <c r="M131" s="673"/>
      <c r="O131" s="75"/>
      <c r="AG131" s="78">
        <v>19</v>
      </c>
    </row>
    <row r="132" spans="2:33" ht="32.1" hidden="1" customHeight="1" outlineLevel="1" x14ac:dyDescent="0.3">
      <c r="B132" s="669"/>
      <c r="C132" s="670"/>
      <c r="D132" s="85"/>
      <c r="E132" s="85"/>
      <c r="F132" s="86"/>
      <c r="G132" s="87"/>
      <c r="H132" s="671"/>
      <c r="I132" s="672"/>
      <c r="J132" s="671"/>
      <c r="K132" s="672"/>
      <c r="L132" s="673"/>
      <c r="M132" s="673"/>
      <c r="O132" s="75"/>
      <c r="AG132" s="78">
        <v>20</v>
      </c>
    </row>
    <row r="133" spans="2:33" ht="32.1" hidden="1" customHeight="1" outlineLevel="1" x14ac:dyDescent="0.3">
      <c r="B133" s="669"/>
      <c r="C133" s="670"/>
      <c r="D133" s="85"/>
      <c r="E133" s="85"/>
      <c r="F133" s="86"/>
      <c r="G133" s="87"/>
      <c r="H133" s="671"/>
      <c r="I133" s="672"/>
      <c r="J133" s="671"/>
      <c r="K133" s="672"/>
      <c r="L133" s="673"/>
      <c r="M133" s="673"/>
      <c r="O133" s="75"/>
      <c r="AG133" s="78">
        <v>21</v>
      </c>
    </row>
    <row r="134" spans="2:33" ht="32.1" hidden="1" customHeight="1" outlineLevel="1" x14ac:dyDescent="0.3">
      <c r="B134" s="669"/>
      <c r="C134" s="670"/>
      <c r="D134" s="85"/>
      <c r="E134" s="85"/>
      <c r="F134" s="86"/>
      <c r="G134" s="87"/>
      <c r="H134" s="671"/>
      <c r="I134" s="672"/>
      <c r="J134" s="671"/>
      <c r="K134" s="672"/>
      <c r="L134" s="673"/>
      <c r="M134" s="673"/>
      <c r="O134" s="75"/>
      <c r="AG134" s="78">
        <v>22</v>
      </c>
    </row>
    <row r="135" spans="2:33" ht="32.1" hidden="1" customHeight="1" outlineLevel="1" x14ac:dyDescent="0.3">
      <c r="B135" s="669"/>
      <c r="C135" s="670"/>
      <c r="D135" s="85"/>
      <c r="E135" s="85"/>
      <c r="F135" s="86"/>
      <c r="G135" s="87"/>
      <c r="H135" s="671"/>
      <c r="I135" s="672"/>
      <c r="J135" s="671"/>
      <c r="K135" s="672"/>
      <c r="L135" s="673"/>
      <c r="M135" s="673"/>
      <c r="O135" s="75"/>
      <c r="AG135" s="78">
        <v>23</v>
      </c>
    </row>
    <row r="136" spans="2:33" ht="32.1" hidden="1" customHeight="1" outlineLevel="1" x14ac:dyDescent="0.3">
      <c r="B136" s="669"/>
      <c r="C136" s="670"/>
      <c r="D136" s="85"/>
      <c r="E136" s="85"/>
      <c r="F136" s="86"/>
      <c r="G136" s="87"/>
      <c r="H136" s="671"/>
      <c r="I136" s="672"/>
      <c r="J136" s="671"/>
      <c r="K136" s="672"/>
      <c r="L136" s="673"/>
      <c r="M136" s="673"/>
      <c r="O136" s="75"/>
      <c r="AG136" s="78">
        <v>24</v>
      </c>
    </row>
    <row r="137" spans="2:33" ht="32.1" hidden="1" customHeight="1" outlineLevel="1" x14ac:dyDescent="0.3">
      <c r="B137" s="669"/>
      <c r="C137" s="670"/>
      <c r="D137" s="85"/>
      <c r="E137" s="85"/>
      <c r="F137" s="86"/>
      <c r="G137" s="87"/>
      <c r="H137" s="671"/>
      <c r="I137" s="672"/>
      <c r="J137" s="671"/>
      <c r="K137" s="672"/>
      <c r="L137" s="673"/>
      <c r="M137" s="673"/>
      <c r="O137" s="75"/>
      <c r="AG137" s="78">
        <v>25</v>
      </c>
    </row>
    <row r="138" spans="2:33" ht="32.1" hidden="1" customHeight="1" outlineLevel="1" x14ac:dyDescent="0.3">
      <c r="B138" s="669"/>
      <c r="C138" s="670"/>
      <c r="D138" s="85"/>
      <c r="E138" s="85"/>
      <c r="F138" s="86"/>
      <c r="G138" s="87"/>
      <c r="H138" s="671"/>
      <c r="I138" s="672"/>
      <c r="J138" s="671"/>
      <c r="K138" s="672"/>
      <c r="L138" s="673"/>
      <c r="M138" s="673"/>
      <c r="O138" s="75"/>
      <c r="AG138" s="78">
        <v>26</v>
      </c>
    </row>
    <row r="139" spans="2:33" ht="32.1" hidden="1" customHeight="1" outlineLevel="1" x14ac:dyDescent="0.3">
      <c r="B139" s="669"/>
      <c r="C139" s="670"/>
      <c r="D139" s="85"/>
      <c r="E139" s="85"/>
      <c r="F139" s="86"/>
      <c r="G139" s="87"/>
      <c r="H139" s="671"/>
      <c r="I139" s="672"/>
      <c r="J139" s="671"/>
      <c r="K139" s="672"/>
      <c r="L139" s="673"/>
      <c r="M139" s="673"/>
      <c r="O139" s="75"/>
      <c r="AG139" s="78">
        <v>27</v>
      </c>
    </row>
    <row r="140" spans="2:33" ht="32.1" hidden="1" customHeight="1" outlineLevel="1" x14ac:dyDescent="0.3">
      <c r="B140" s="669"/>
      <c r="C140" s="670"/>
      <c r="D140" s="85"/>
      <c r="E140" s="85"/>
      <c r="F140" s="86"/>
      <c r="G140" s="87"/>
      <c r="H140" s="671"/>
      <c r="I140" s="672"/>
      <c r="J140" s="671"/>
      <c r="K140" s="672"/>
      <c r="L140" s="673"/>
      <c r="M140" s="673"/>
      <c r="O140" s="75"/>
      <c r="AG140" s="78">
        <v>28</v>
      </c>
    </row>
    <row r="141" spans="2:33" ht="32.1" hidden="1" customHeight="1" outlineLevel="1" x14ac:dyDescent="0.3">
      <c r="B141" s="669"/>
      <c r="C141" s="670"/>
      <c r="D141" s="85"/>
      <c r="E141" s="85"/>
      <c r="F141" s="86"/>
      <c r="G141" s="87"/>
      <c r="H141" s="671"/>
      <c r="I141" s="672"/>
      <c r="J141" s="671"/>
      <c r="K141" s="672"/>
      <c r="L141" s="673"/>
      <c r="M141" s="673"/>
      <c r="O141" s="75"/>
      <c r="AG141" s="78">
        <v>29</v>
      </c>
    </row>
    <row r="142" spans="2:33" ht="32.1" hidden="1" customHeight="1" outlineLevel="1" x14ac:dyDescent="0.3">
      <c r="B142" s="669"/>
      <c r="C142" s="670"/>
      <c r="D142" s="85"/>
      <c r="E142" s="85"/>
      <c r="F142" s="86"/>
      <c r="G142" s="87"/>
      <c r="H142" s="671"/>
      <c r="I142" s="672"/>
      <c r="J142" s="671"/>
      <c r="K142" s="672"/>
      <c r="L142" s="673"/>
      <c r="M142" s="673"/>
      <c r="O142" s="75"/>
      <c r="AG142" s="78">
        <v>30</v>
      </c>
    </row>
    <row r="143" spans="2:33" collapsed="1" x14ac:dyDescent="0.3">
      <c r="B143" s="89" t="s">
        <v>309</v>
      </c>
      <c r="C143" s="674" t="s">
        <v>310</v>
      </c>
      <c r="D143" s="674"/>
      <c r="E143" s="674"/>
      <c r="F143" s="674"/>
      <c r="G143" s="674"/>
      <c r="H143" s="674"/>
      <c r="I143" s="674"/>
      <c r="J143" s="674"/>
      <c r="K143" s="674"/>
      <c r="L143" s="674"/>
      <c r="M143" s="674"/>
      <c r="O143" s="75"/>
      <c r="AG143" s="78">
        <v>99</v>
      </c>
    </row>
    <row r="144" spans="2:33" x14ac:dyDescent="0.3">
      <c r="B144" s="90"/>
      <c r="C144" s="675"/>
      <c r="D144" s="675"/>
      <c r="E144" s="675"/>
      <c r="F144" s="675"/>
      <c r="G144" s="675"/>
      <c r="H144" s="675"/>
      <c r="I144" s="675"/>
      <c r="J144" s="675"/>
      <c r="K144" s="675"/>
      <c r="L144" s="675"/>
      <c r="M144" s="675"/>
      <c r="O144" s="75"/>
      <c r="AG144" s="78">
        <v>99</v>
      </c>
    </row>
    <row r="145" spans="2:36" x14ac:dyDescent="0.3">
      <c r="B145" s="91"/>
      <c r="C145" s="675"/>
      <c r="D145" s="675"/>
      <c r="E145" s="675"/>
      <c r="F145" s="675"/>
      <c r="G145" s="675"/>
      <c r="H145" s="675"/>
      <c r="I145" s="675"/>
      <c r="J145" s="675"/>
      <c r="K145" s="675"/>
      <c r="L145" s="675"/>
      <c r="M145" s="675"/>
      <c r="O145" s="75"/>
      <c r="AG145" s="78">
        <v>99</v>
      </c>
    </row>
    <row r="146" spans="2:36" x14ac:dyDescent="0.3">
      <c r="B146" s="91"/>
      <c r="C146" s="675"/>
      <c r="D146" s="675"/>
      <c r="E146" s="675"/>
      <c r="F146" s="675"/>
      <c r="G146" s="675"/>
      <c r="H146" s="675"/>
      <c r="I146" s="675"/>
      <c r="J146" s="675"/>
      <c r="K146" s="675"/>
      <c r="L146" s="675"/>
      <c r="M146" s="675"/>
      <c r="O146" s="75"/>
      <c r="AG146" s="78">
        <v>99</v>
      </c>
    </row>
    <row r="147" spans="2:36" x14ac:dyDescent="0.3">
      <c r="B147" s="90"/>
      <c r="C147" s="675"/>
      <c r="D147" s="675"/>
      <c r="E147" s="675"/>
      <c r="F147" s="675"/>
      <c r="G147" s="675"/>
      <c r="H147" s="675"/>
      <c r="I147" s="675"/>
      <c r="J147" s="675"/>
      <c r="K147" s="675"/>
      <c r="L147" s="675"/>
      <c r="M147" s="675"/>
      <c r="O147" s="75"/>
      <c r="AG147" s="78">
        <v>99</v>
      </c>
    </row>
    <row r="148" spans="2:36" x14ac:dyDescent="0.3">
      <c r="C148" s="675"/>
      <c r="D148" s="675"/>
      <c r="E148" s="675"/>
      <c r="F148" s="675"/>
      <c r="G148" s="675"/>
      <c r="H148" s="675"/>
      <c r="I148" s="675"/>
      <c r="J148" s="675"/>
      <c r="K148" s="675"/>
      <c r="L148" s="675"/>
      <c r="M148" s="675"/>
      <c r="O148" s="75"/>
      <c r="AG148" s="78">
        <v>99</v>
      </c>
    </row>
    <row r="149" spans="2:36" ht="15.9" customHeight="1" x14ac:dyDescent="0.3">
      <c r="B149" s="72" t="s">
        <v>279</v>
      </c>
      <c r="O149" s="75"/>
      <c r="AG149" s="78">
        <v>-1</v>
      </c>
    </row>
    <row r="150" spans="2:36" ht="15.9" customHeight="1" x14ac:dyDescent="0.3">
      <c r="J150" s="682"/>
      <c r="K150" s="682"/>
      <c r="L150" s="682"/>
      <c r="M150" s="80"/>
      <c r="O150" s="75"/>
      <c r="AG150" s="78">
        <v>-1</v>
      </c>
    </row>
    <row r="151" spans="2:36" ht="15.9" customHeight="1" x14ac:dyDescent="0.3">
      <c r="G151" s="380" t="s">
        <v>286</v>
      </c>
      <c r="H151" s="83" t="str">
        <f>IF($B155&lt;&gt;"",H$7,"")</f>
        <v/>
      </c>
      <c r="I151" s="80" t="s">
        <v>287</v>
      </c>
      <c r="J151" s="83" t="str">
        <f>IF($B155&lt;&gt;"",J$7,"")</f>
        <v/>
      </c>
      <c r="K151" s="80" t="s">
        <v>288</v>
      </c>
      <c r="L151" s="83" t="str">
        <f>IF($B155&lt;&gt;"",L$7,"")</f>
        <v/>
      </c>
      <c r="M151" s="80" t="s">
        <v>289</v>
      </c>
      <c r="O151" s="75"/>
      <c r="AG151" s="78">
        <v>-1</v>
      </c>
    </row>
    <row r="152" spans="2:36" ht="15.9" customHeight="1" x14ac:dyDescent="0.3">
      <c r="B152" s="72" t="s">
        <v>293</v>
      </c>
      <c r="O152" s="75"/>
      <c r="AG152" s="78">
        <v>-1</v>
      </c>
      <c r="AH152" s="92"/>
      <c r="AI152" s="92"/>
      <c r="AJ152" s="92"/>
    </row>
    <row r="153" spans="2:36" ht="15.9" customHeight="1" x14ac:dyDescent="0.3">
      <c r="O153" s="75"/>
      <c r="AG153" s="78">
        <v>-1</v>
      </c>
      <c r="AH153" s="92"/>
      <c r="AI153" s="92"/>
      <c r="AJ153" s="92"/>
    </row>
    <row r="154" spans="2:36" ht="15.9" customHeight="1" x14ac:dyDescent="0.3">
      <c r="B154" s="676" t="s">
        <v>295</v>
      </c>
      <c r="C154" s="676"/>
      <c r="D154" s="676"/>
      <c r="E154" s="676"/>
      <c r="F154" s="676"/>
      <c r="G154" s="676"/>
      <c r="H154" s="676"/>
      <c r="I154" s="676"/>
      <c r="J154" s="676"/>
      <c r="K154" s="676"/>
      <c r="L154" s="676"/>
      <c r="M154" s="676"/>
      <c r="O154" s="75"/>
      <c r="AG154" s="78">
        <v>-1</v>
      </c>
    </row>
    <row r="155" spans="2:36" ht="32.1" customHeight="1" x14ac:dyDescent="0.3">
      <c r="B155" s="679" t="str">
        <f>②申請者情報!D137&amp;""</f>
        <v/>
      </c>
      <c r="C155" s="680"/>
      <c r="D155" s="680"/>
      <c r="E155" s="680"/>
      <c r="F155" s="680"/>
      <c r="G155" s="680"/>
      <c r="H155" s="680"/>
      <c r="I155" s="680"/>
      <c r="J155" s="680"/>
      <c r="K155" s="680"/>
      <c r="L155" s="680"/>
      <c r="M155" s="681"/>
      <c r="O155" s="75"/>
      <c r="AG155" s="78">
        <v>-1</v>
      </c>
    </row>
    <row r="156" spans="2:36" ht="15.9" customHeight="1" x14ac:dyDescent="0.3">
      <c r="F156" s="72"/>
      <c r="G156" s="682"/>
      <c r="H156" s="682"/>
      <c r="I156" s="682"/>
      <c r="J156" s="682"/>
      <c r="K156" s="682"/>
      <c r="L156" s="682"/>
      <c r="M156" s="682"/>
      <c r="O156" s="75"/>
      <c r="AG156" s="78">
        <v>-1</v>
      </c>
    </row>
    <row r="157" spans="2:36" ht="15.9" customHeight="1" x14ac:dyDescent="0.3">
      <c r="B157" s="676" t="s">
        <v>296</v>
      </c>
      <c r="C157" s="676"/>
      <c r="D157" s="676" t="s">
        <v>297</v>
      </c>
      <c r="E157" s="676" t="s">
        <v>298</v>
      </c>
      <c r="F157" s="683" t="s">
        <v>299</v>
      </c>
      <c r="G157" s="683"/>
      <c r="H157" s="683"/>
      <c r="I157" s="683"/>
      <c r="J157" s="683"/>
      <c r="K157" s="683"/>
      <c r="L157" s="676" t="s">
        <v>300</v>
      </c>
      <c r="M157" s="676"/>
      <c r="O157" s="75"/>
      <c r="AG157" s="78">
        <v>-1</v>
      </c>
    </row>
    <row r="158" spans="2:36" ht="15.9" hidden="1" customHeight="1" x14ac:dyDescent="0.3">
      <c r="B158" s="676"/>
      <c r="C158" s="676"/>
      <c r="D158" s="676"/>
      <c r="E158" s="676"/>
      <c r="F158" s="683"/>
      <c r="G158" s="683"/>
      <c r="H158" s="683"/>
      <c r="I158" s="683"/>
      <c r="J158" s="683"/>
      <c r="K158" s="683"/>
      <c r="L158" s="676"/>
      <c r="M158" s="676"/>
      <c r="O158" s="75"/>
      <c r="AG158" s="78">
        <v>-1</v>
      </c>
    </row>
    <row r="159" spans="2:36" ht="15.9" customHeight="1" x14ac:dyDescent="0.3">
      <c r="B159" s="676"/>
      <c r="C159" s="676"/>
      <c r="D159" s="676"/>
      <c r="E159" s="676"/>
      <c r="F159" s="676" t="s">
        <v>302</v>
      </c>
      <c r="G159" s="676" t="s">
        <v>303</v>
      </c>
      <c r="H159" s="676" t="s">
        <v>304</v>
      </c>
      <c r="I159" s="676"/>
      <c r="J159" s="676" t="s">
        <v>305</v>
      </c>
      <c r="K159" s="676"/>
      <c r="L159" s="676"/>
      <c r="M159" s="676"/>
      <c r="O159" s="75"/>
      <c r="AG159" s="78">
        <v>-1</v>
      </c>
    </row>
    <row r="160" spans="2:36" ht="15.9" hidden="1" customHeight="1" x14ac:dyDescent="0.3">
      <c r="B160" s="676"/>
      <c r="C160" s="676"/>
      <c r="D160" s="676"/>
      <c r="E160" s="676"/>
      <c r="F160" s="676"/>
      <c r="G160" s="676"/>
      <c r="H160" s="676"/>
      <c r="I160" s="676"/>
      <c r="J160" s="676"/>
      <c r="K160" s="676"/>
      <c r="L160" s="676"/>
      <c r="M160" s="676"/>
      <c r="O160" s="75"/>
      <c r="AG160" s="78">
        <v>-1</v>
      </c>
    </row>
    <row r="161" spans="2:33" ht="32.1" customHeight="1" x14ac:dyDescent="0.3">
      <c r="B161" s="677" t="str">
        <f>②申請者情報!D139&amp;""</f>
        <v/>
      </c>
      <c r="C161" s="678"/>
      <c r="D161" s="84" t="str">
        <f>②申請者情報!E139&amp;"　"&amp;②申請者情報!H139</f>
        <v>　</v>
      </c>
      <c r="E161" s="85"/>
      <c r="F161" s="86"/>
      <c r="G161" s="87"/>
      <c r="H161" s="671"/>
      <c r="I161" s="672"/>
      <c r="J161" s="671"/>
      <c r="K161" s="672"/>
      <c r="L161" s="673"/>
      <c r="M161" s="673"/>
      <c r="O161" s="75"/>
      <c r="AG161" s="78">
        <v>1</v>
      </c>
    </row>
    <row r="162" spans="2:33" ht="32.1" customHeight="1" x14ac:dyDescent="0.3">
      <c r="B162" s="669"/>
      <c r="C162" s="670"/>
      <c r="D162" s="85"/>
      <c r="E162" s="85"/>
      <c r="F162" s="86"/>
      <c r="G162" s="87"/>
      <c r="H162" s="671"/>
      <c r="I162" s="672"/>
      <c r="J162" s="671"/>
      <c r="K162" s="672"/>
      <c r="L162" s="673"/>
      <c r="M162" s="673"/>
      <c r="O162" s="75"/>
      <c r="AG162" s="78">
        <v>2</v>
      </c>
    </row>
    <row r="163" spans="2:33" ht="32.1" customHeight="1" x14ac:dyDescent="0.3">
      <c r="B163" s="669"/>
      <c r="C163" s="670"/>
      <c r="D163" s="85"/>
      <c r="E163" s="85"/>
      <c r="F163" s="86"/>
      <c r="G163" s="87"/>
      <c r="H163" s="671"/>
      <c r="I163" s="672"/>
      <c r="J163" s="671"/>
      <c r="K163" s="672"/>
      <c r="L163" s="673"/>
      <c r="M163" s="673"/>
      <c r="O163" s="75"/>
      <c r="AG163" s="78">
        <v>3</v>
      </c>
    </row>
    <row r="164" spans="2:33" ht="32.1" customHeight="1" x14ac:dyDescent="0.3">
      <c r="B164" s="669"/>
      <c r="C164" s="670"/>
      <c r="D164" s="85"/>
      <c r="E164" s="85"/>
      <c r="F164" s="86"/>
      <c r="G164" s="87"/>
      <c r="H164" s="671"/>
      <c r="I164" s="672"/>
      <c r="J164" s="671"/>
      <c r="K164" s="672"/>
      <c r="L164" s="673"/>
      <c r="M164" s="673"/>
      <c r="O164" s="75"/>
      <c r="AG164" s="78">
        <v>4</v>
      </c>
    </row>
    <row r="165" spans="2:33" ht="32.1" customHeight="1" x14ac:dyDescent="0.3">
      <c r="B165" s="669"/>
      <c r="C165" s="670"/>
      <c r="D165" s="85"/>
      <c r="E165" s="85"/>
      <c r="F165" s="86"/>
      <c r="G165" s="87"/>
      <c r="H165" s="671"/>
      <c r="I165" s="672"/>
      <c r="J165" s="671"/>
      <c r="K165" s="672"/>
      <c r="L165" s="673"/>
      <c r="M165" s="673"/>
      <c r="O165" s="75"/>
      <c r="AG165" s="78">
        <v>5</v>
      </c>
    </row>
    <row r="166" spans="2:33" ht="32.1" customHeight="1" x14ac:dyDescent="0.3">
      <c r="B166" s="669"/>
      <c r="C166" s="670"/>
      <c r="D166" s="85"/>
      <c r="E166" s="85"/>
      <c r="F166" s="86"/>
      <c r="G166" s="87"/>
      <c r="H166" s="671"/>
      <c r="I166" s="672"/>
      <c r="J166" s="671"/>
      <c r="K166" s="672"/>
      <c r="L166" s="673"/>
      <c r="M166" s="673"/>
      <c r="O166" s="75"/>
      <c r="AG166" s="78">
        <v>6</v>
      </c>
    </row>
    <row r="167" spans="2:33" ht="32.1" customHeight="1" x14ac:dyDescent="0.3">
      <c r="B167" s="669"/>
      <c r="C167" s="670"/>
      <c r="D167" s="85"/>
      <c r="E167" s="85"/>
      <c r="F167" s="86"/>
      <c r="G167" s="87"/>
      <c r="H167" s="671"/>
      <c r="I167" s="672"/>
      <c r="J167" s="671"/>
      <c r="K167" s="672"/>
      <c r="L167" s="673"/>
      <c r="M167" s="673"/>
      <c r="O167" s="75"/>
      <c r="AG167" s="78">
        <v>7</v>
      </c>
    </row>
    <row r="168" spans="2:33" ht="32.1" customHeight="1" x14ac:dyDescent="0.3">
      <c r="B168" s="669"/>
      <c r="C168" s="670"/>
      <c r="D168" s="85"/>
      <c r="E168" s="85"/>
      <c r="F168" s="86"/>
      <c r="G168" s="87"/>
      <c r="H168" s="671"/>
      <c r="I168" s="672"/>
      <c r="J168" s="671"/>
      <c r="K168" s="672"/>
      <c r="L168" s="673"/>
      <c r="M168" s="673"/>
      <c r="O168" s="75"/>
      <c r="AG168" s="78">
        <v>8</v>
      </c>
    </row>
    <row r="169" spans="2:33" ht="32.1" customHeight="1" x14ac:dyDescent="0.3">
      <c r="B169" s="669"/>
      <c r="C169" s="670"/>
      <c r="D169" s="85"/>
      <c r="E169" s="85"/>
      <c r="F169" s="86"/>
      <c r="G169" s="87"/>
      <c r="H169" s="671"/>
      <c r="I169" s="672"/>
      <c r="J169" s="671"/>
      <c r="K169" s="672"/>
      <c r="L169" s="673"/>
      <c r="M169" s="673"/>
      <c r="O169" s="75"/>
      <c r="AG169" s="78">
        <v>9</v>
      </c>
    </row>
    <row r="170" spans="2:33" ht="32.1" customHeight="1" x14ac:dyDescent="0.3">
      <c r="B170" s="669"/>
      <c r="C170" s="670"/>
      <c r="D170" s="85"/>
      <c r="E170" s="85"/>
      <c r="F170" s="86"/>
      <c r="G170" s="87"/>
      <c r="H170" s="671"/>
      <c r="I170" s="672"/>
      <c r="J170" s="671"/>
      <c r="K170" s="672"/>
      <c r="L170" s="673"/>
      <c r="M170" s="673"/>
      <c r="O170" s="75"/>
      <c r="AG170" s="78">
        <v>10</v>
      </c>
    </row>
    <row r="171" spans="2:33" ht="32.1" customHeight="1" x14ac:dyDescent="0.3">
      <c r="B171" s="669"/>
      <c r="C171" s="670"/>
      <c r="D171" s="85"/>
      <c r="E171" s="85"/>
      <c r="F171" s="86"/>
      <c r="G171" s="87"/>
      <c r="H171" s="671"/>
      <c r="I171" s="672"/>
      <c r="J171" s="671"/>
      <c r="K171" s="672"/>
      <c r="L171" s="673"/>
      <c r="M171" s="673"/>
      <c r="O171" s="75"/>
      <c r="AG171" s="78">
        <v>11</v>
      </c>
    </row>
    <row r="172" spans="2:33" ht="32.1" customHeight="1" x14ac:dyDescent="0.3">
      <c r="B172" s="669"/>
      <c r="C172" s="670"/>
      <c r="D172" s="85"/>
      <c r="E172" s="85"/>
      <c r="F172" s="86"/>
      <c r="G172" s="87"/>
      <c r="H172" s="671"/>
      <c r="I172" s="672"/>
      <c r="J172" s="671"/>
      <c r="K172" s="672"/>
      <c r="L172" s="673"/>
      <c r="M172" s="673"/>
      <c r="O172" s="75"/>
      <c r="AG172" s="78">
        <v>12</v>
      </c>
    </row>
    <row r="173" spans="2:33" ht="32.1" customHeight="1" x14ac:dyDescent="0.3">
      <c r="B173" s="669"/>
      <c r="C173" s="670"/>
      <c r="D173" s="85"/>
      <c r="E173" s="85"/>
      <c r="F173" s="86"/>
      <c r="G173" s="87"/>
      <c r="H173" s="671"/>
      <c r="I173" s="672"/>
      <c r="J173" s="671"/>
      <c r="K173" s="672"/>
      <c r="L173" s="673"/>
      <c r="M173" s="673"/>
      <c r="O173" s="75"/>
      <c r="AG173" s="78">
        <v>13</v>
      </c>
    </row>
    <row r="174" spans="2:33" ht="32.1" customHeight="1" x14ac:dyDescent="0.3">
      <c r="B174" s="669"/>
      <c r="C174" s="670"/>
      <c r="D174" s="85"/>
      <c r="E174" s="85"/>
      <c r="F174" s="86"/>
      <c r="G174" s="87"/>
      <c r="H174" s="671"/>
      <c r="I174" s="672"/>
      <c r="J174" s="671"/>
      <c r="K174" s="672"/>
      <c r="L174" s="673"/>
      <c r="M174" s="673"/>
      <c r="O174" s="75"/>
      <c r="AG174" s="78">
        <v>14</v>
      </c>
    </row>
    <row r="175" spans="2:33" ht="32.1" customHeight="1" x14ac:dyDescent="0.3">
      <c r="B175" s="669"/>
      <c r="C175" s="670"/>
      <c r="D175" s="85"/>
      <c r="E175" s="85"/>
      <c r="F175" s="86"/>
      <c r="G175" s="87"/>
      <c r="H175" s="671"/>
      <c r="I175" s="672"/>
      <c r="J175" s="671"/>
      <c r="K175" s="672"/>
      <c r="L175" s="673"/>
      <c r="M175" s="673"/>
      <c r="O175" s="75"/>
      <c r="AG175" s="78">
        <v>15</v>
      </c>
    </row>
    <row r="176" spans="2:33" ht="32.1" hidden="1" customHeight="1" outlineLevel="1" x14ac:dyDescent="0.3">
      <c r="B176" s="669"/>
      <c r="C176" s="670"/>
      <c r="D176" s="85"/>
      <c r="E176" s="85"/>
      <c r="F176" s="86"/>
      <c r="G176" s="87"/>
      <c r="H176" s="671"/>
      <c r="I176" s="672"/>
      <c r="J176" s="671"/>
      <c r="K176" s="672"/>
      <c r="L176" s="673"/>
      <c r="M176" s="673"/>
      <c r="O176" s="75"/>
      <c r="AG176" s="78">
        <v>16</v>
      </c>
    </row>
    <row r="177" spans="2:33" ht="32.1" hidden="1" customHeight="1" outlineLevel="1" x14ac:dyDescent="0.3">
      <c r="B177" s="669"/>
      <c r="C177" s="670"/>
      <c r="D177" s="85"/>
      <c r="E177" s="85"/>
      <c r="F177" s="86"/>
      <c r="G177" s="87"/>
      <c r="H177" s="671"/>
      <c r="I177" s="672"/>
      <c r="J177" s="671"/>
      <c r="K177" s="672"/>
      <c r="L177" s="673"/>
      <c r="M177" s="673"/>
      <c r="O177" s="75"/>
      <c r="AG177" s="78">
        <v>17</v>
      </c>
    </row>
    <row r="178" spans="2:33" ht="32.1" hidden="1" customHeight="1" outlineLevel="1" x14ac:dyDescent="0.3">
      <c r="B178" s="669"/>
      <c r="C178" s="670"/>
      <c r="D178" s="85"/>
      <c r="E178" s="85"/>
      <c r="F178" s="86"/>
      <c r="G178" s="87"/>
      <c r="H178" s="671"/>
      <c r="I178" s="672"/>
      <c r="J178" s="671"/>
      <c r="K178" s="672"/>
      <c r="L178" s="673"/>
      <c r="M178" s="673"/>
      <c r="O178" s="75"/>
      <c r="AG178" s="78">
        <v>18</v>
      </c>
    </row>
    <row r="179" spans="2:33" ht="32.1" hidden="1" customHeight="1" outlineLevel="1" x14ac:dyDescent="0.3">
      <c r="B179" s="669"/>
      <c r="C179" s="670"/>
      <c r="D179" s="85"/>
      <c r="E179" s="85"/>
      <c r="F179" s="86"/>
      <c r="G179" s="87"/>
      <c r="H179" s="671"/>
      <c r="I179" s="672"/>
      <c r="J179" s="671"/>
      <c r="K179" s="672"/>
      <c r="L179" s="673"/>
      <c r="M179" s="673"/>
      <c r="O179" s="75"/>
      <c r="AG179" s="78">
        <v>19</v>
      </c>
    </row>
    <row r="180" spans="2:33" ht="32.1" hidden="1" customHeight="1" outlineLevel="1" x14ac:dyDescent="0.3">
      <c r="B180" s="669"/>
      <c r="C180" s="670"/>
      <c r="D180" s="85"/>
      <c r="E180" s="85"/>
      <c r="F180" s="86"/>
      <c r="G180" s="87"/>
      <c r="H180" s="671"/>
      <c r="I180" s="672"/>
      <c r="J180" s="671"/>
      <c r="K180" s="672"/>
      <c r="L180" s="673"/>
      <c r="M180" s="673"/>
      <c r="O180" s="75"/>
      <c r="AG180" s="78">
        <v>20</v>
      </c>
    </row>
    <row r="181" spans="2:33" ht="32.1" hidden="1" customHeight="1" outlineLevel="1" x14ac:dyDescent="0.3">
      <c r="B181" s="669"/>
      <c r="C181" s="670"/>
      <c r="D181" s="85"/>
      <c r="E181" s="85"/>
      <c r="F181" s="86"/>
      <c r="G181" s="87"/>
      <c r="H181" s="671"/>
      <c r="I181" s="672"/>
      <c r="J181" s="671"/>
      <c r="K181" s="672"/>
      <c r="L181" s="673"/>
      <c r="M181" s="673"/>
      <c r="O181" s="75"/>
      <c r="AG181" s="78">
        <v>21</v>
      </c>
    </row>
    <row r="182" spans="2:33" ht="32.1" hidden="1" customHeight="1" outlineLevel="1" x14ac:dyDescent="0.3">
      <c r="B182" s="669"/>
      <c r="C182" s="670"/>
      <c r="D182" s="85"/>
      <c r="E182" s="85"/>
      <c r="F182" s="86"/>
      <c r="G182" s="87"/>
      <c r="H182" s="671"/>
      <c r="I182" s="672"/>
      <c r="J182" s="671"/>
      <c r="K182" s="672"/>
      <c r="L182" s="673"/>
      <c r="M182" s="673"/>
      <c r="O182" s="75"/>
      <c r="AG182" s="78">
        <v>22</v>
      </c>
    </row>
    <row r="183" spans="2:33" ht="32.1" hidden="1" customHeight="1" outlineLevel="1" x14ac:dyDescent="0.3">
      <c r="B183" s="669"/>
      <c r="C183" s="670"/>
      <c r="D183" s="85"/>
      <c r="E183" s="85"/>
      <c r="F183" s="86"/>
      <c r="G183" s="87"/>
      <c r="H183" s="671"/>
      <c r="I183" s="672"/>
      <c r="J183" s="671"/>
      <c r="K183" s="672"/>
      <c r="L183" s="673"/>
      <c r="M183" s="673"/>
      <c r="O183" s="75"/>
      <c r="AG183" s="78">
        <v>23</v>
      </c>
    </row>
    <row r="184" spans="2:33" ht="32.1" hidden="1" customHeight="1" outlineLevel="1" x14ac:dyDescent="0.3">
      <c r="B184" s="669"/>
      <c r="C184" s="670"/>
      <c r="D184" s="85"/>
      <c r="E184" s="85"/>
      <c r="F184" s="86"/>
      <c r="G184" s="87"/>
      <c r="H184" s="671"/>
      <c r="I184" s="672"/>
      <c r="J184" s="671"/>
      <c r="K184" s="672"/>
      <c r="L184" s="673"/>
      <c r="M184" s="673"/>
      <c r="O184" s="75"/>
      <c r="AG184" s="78">
        <v>24</v>
      </c>
    </row>
    <row r="185" spans="2:33" ht="32.1" hidden="1" customHeight="1" outlineLevel="1" x14ac:dyDescent="0.3">
      <c r="B185" s="669"/>
      <c r="C185" s="670"/>
      <c r="D185" s="85"/>
      <c r="E185" s="85"/>
      <c r="F185" s="86"/>
      <c r="G185" s="87"/>
      <c r="H185" s="671"/>
      <c r="I185" s="672"/>
      <c r="J185" s="671"/>
      <c r="K185" s="672"/>
      <c r="L185" s="673"/>
      <c r="M185" s="673"/>
      <c r="O185" s="75"/>
      <c r="AG185" s="78">
        <v>25</v>
      </c>
    </row>
    <row r="186" spans="2:33" ht="32.1" hidden="1" customHeight="1" outlineLevel="1" x14ac:dyDescent="0.3">
      <c r="B186" s="669"/>
      <c r="C186" s="670"/>
      <c r="D186" s="85"/>
      <c r="E186" s="85"/>
      <c r="F186" s="86"/>
      <c r="G186" s="87"/>
      <c r="H186" s="671"/>
      <c r="I186" s="672"/>
      <c r="J186" s="671"/>
      <c r="K186" s="672"/>
      <c r="L186" s="673"/>
      <c r="M186" s="673"/>
      <c r="O186" s="75"/>
      <c r="AG186" s="78">
        <v>26</v>
      </c>
    </row>
    <row r="187" spans="2:33" ht="32.1" hidden="1" customHeight="1" outlineLevel="1" x14ac:dyDescent="0.3">
      <c r="B187" s="669"/>
      <c r="C187" s="670"/>
      <c r="D187" s="85"/>
      <c r="E187" s="85"/>
      <c r="F187" s="86"/>
      <c r="G187" s="87"/>
      <c r="H187" s="671"/>
      <c r="I187" s="672"/>
      <c r="J187" s="671"/>
      <c r="K187" s="672"/>
      <c r="L187" s="673"/>
      <c r="M187" s="673"/>
      <c r="O187" s="75"/>
      <c r="AG187" s="78">
        <v>27</v>
      </c>
    </row>
    <row r="188" spans="2:33" ht="32.1" hidden="1" customHeight="1" outlineLevel="1" x14ac:dyDescent="0.3">
      <c r="B188" s="669"/>
      <c r="C188" s="670"/>
      <c r="D188" s="85"/>
      <c r="E188" s="85"/>
      <c r="F188" s="86"/>
      <c r="G188" s="87"/>
      <c r="H188" s="671"/>
      <c r="I188" s="672"/>
      <c r="J188" s="671"/>
      <c r="K188" s="672"/>
      <c r="L188" s="673"/>
      <c r="M188" s="673"/>
      <c r="O188" s="75"/>
      <c r="AG188" s="78">
        <v>28</v>
      </c>
    </row>
    <row r="189" spans="2:33" ht="32.1" hidden="1" customHeight="1" outlineLevel="1" x14ac:dyDescent="0.3">
      <c r="B189" s="669"/>
      <c r="C189" s="670"/>
      <c r="D189" s="85"/>
      <c r="E189" s="85"/>
      <c r="F189" s="86"/>
      <c r="G189" s="87"/>
      <c r="H189" s="671"/>
      <c r="I189" s="672"/>
      <c r="J189" s="671"/>
      <c r="K189" s="672"/>
      <c r="L189" s="673"/>
      <c r="M189" s="673"/>
      <c r="O189" s="75"/>
      <c r="AG189" s="78">
        <v>29</v>
      </c>
    </row>
    <row r="190" spans="2:33" ht="32.1" hidden="1" customHeight="1" outlineLevel="1" x14ac:dyDescent="0.3">
      <c r="B190" s="669"/>
      <c r="C190" s="670"/>
      <c r="D190" s="85"/>
      <c r="E190" s="85"/>
      <c r="F190" s="86"/>
      <c r="G190" s="87"/>
      <c r="H190" s="671"/>
      <c r="I190" s="672"/>
      <c r="J190" s="671"/>
      <c r="K190" s="672"/>
      <c r="L190" s="673"/>
      <c r="M190" s="673"/>
      <c r="O190" s="75"/>
      <c r="AG190" s="78">
        <v>30</v>
      </c>
    </row>
    <row r="191" spans="2:33" collapsed="1" x14ac:dyDescent="0.3">
      <c r="B191" s="89" t="s">
        <v>309</v>
      </c>
      <c r="C191" s="674" t="s">
        <v>310</v>
      </c>
      <c r="D191" s="674"/>
      <c r="E191" s="674"/>
      <c r="F191" s="674"/>
      <c r="G191" s="674"/>
      <c r="H191" s="674"/>
      <c r="I191" s="674"/>
      <c r="J191" s="674"/>
      <c r="K191" s="674"/>
      <c r="L191" s="674"/>
      <c r="M191" s="674"/>
      <c r="O191" s="75"/>
      <c r="AG191" s="78">
        <v>99</v>
      </c>
    </row>
    <row r="192" spans="2:33" x14ac:dyDescent="0.3">
      <c r="B192" s="90"/>
      <c r="C192" s="675"/>
      <c r="D192" s="675"/>
      <c r="E192" s="675"/>
      <c r="F192" s="675"/>
      <c r="G192" s="675"/>
      <c r="H192" s="675"/>
      <c r="I192" s="675"/>
      <c r="J192" s="675"/>
      <c r="K192" s="675"/>
      <c r="L192" s="675"/>
      <c r="M192" s="675"/>
      <c r="O192" s="75"/>
      <c r="AG192" s="78">
        <v>99</v>
      </c>
    </row>
    <row r="193" spans="2:33" x14ac:dyDescent="0.3">
      <c r="B193" s="91"/>
      <c r="C193" s="675"/>
      <c r="D193" s="675"/>
      <c r="E193" s="675"/>
      <c r="F193" s="675"/>
      <c r="G193" s="675"/>
      <c r="H193" s="675"/>
      <c r="I193" s="675"/>
      <c r="J193" s="675"/>
      <c r="K193" s="675"/>
      <c r="L193" s="675"/>
      <c r="M193" s="675"/>
      <c r="O193" s="75"/>
      <c r="AG193" s="78">
        <v>99</v>
      </c>
    </row>
    <row r="194" spans="2:33" x14ac:dyDescent="0.3">
      <c r="B194" s="91"/>
      <c r="C194" s="675"/>
      <c r="D194" s="675"/>
      <c r="E194" s="675"/>
      <c r="F194" s="675"/>
      <c r="G194" s="675"/>
      <c r="H194" s="675"/>
      <c r="I194" s="675"/>
      <c r="J194" s="675"/>
      <c r="K194" s="675"/>
      <c r="L194" s="675"/>
      <c r="M194" s="675"/>
      <c r="O194" s="75"/>
      <c r="AG194" s="78">
        <v>99</v>
      </c>
    </row>
    <row r="195" spans="2:33" x14ac:dyDescent="0.3">
      <c r="B195" s="90"/>
      <c r="C195" s="675"/>
      <c r="D195" s="675"/>
      <c r="E195" s="675"/>
      <c r="F195" s="675"/>
      <c r="G195" s="675"/>
      <c r="H195" s="675"/>
      <c r="I195" s="675"/>
      <c r="J195" s="675"/>
      <c r="K195" s="675"/>
      <c r="L195" s="675"/>
      <c r="M195" s="675"/>
      <c r="O195" s="75"/>
      <c r="AG195" s="78">
        <v>99</v>
      </c>
    </row>
    <row r="196" spans="2:33" x14ac:dyDescent="0.3">
      <c r="C196" s="675"/>
      <c r="D196" s="675"/>
      <c r="E196" s="675"/>
      <c r="F196" s="675"/>
      <c r="G196" s="675"/>
      <c r="H196" s="675"/>
      <c r="I196" s="675"/>
      <c r="J196" s="675"/>
      <c r="K196" s="675"/>
      <c r="L196" s="675"/>
      <c r="M196" s="675"/>
      <c r="O196" s="75"/>
      <c r="AG196" s="78">
        <v>99</v>
      </c>
    </row>
    <row r="197" spans="2:33" ht="15.9" customHeight="1" x14ac:dyDescent="0.3">
      <c r="B197" s="72" t="s">
        <v>279</v>
      </c>
      <c r="O197" s="75"/>
      <c r="AG197" s="78">
        <v>-1</v>
      </c>
    </row>
    <row r="198" spans="2:33" ht="15.9" customHeight="1" x14ac:dyDescent="0.3">
      <c r="J198" s="682"/>
      <c r="K198" s="682"/>
      <c r="L198" s="682"/>
      <c r="M198" s="80"/>
      <c r="O198" s="75"/>
      <c r="AG198" s="78">
        <v>-1</v>
      </c>
    </row>
    <row r="199" spans="2:33" ht="15.9" customHeight="1" x14ac:dyDescent="0.3">
      <c r="G199" s="380" t="s">
        <v>286</v>
      </c>
      <c r="H199" s="83" t="str">
        <f>IF($B203&lt;&gt;"",H$7,"")</f>
        <v/>
      </c>
      <c r="I199" s="80" t="s">
        <v>287</v>
      </c>
      <c r="J199" s="83" t="str">
        <f>IF($B203&lt;&gt;"",J$7,"")</f>
        <v/>
      </c>
      <c r="K199" s="80" t="s">
        <v>288</v>
      </c>
      <c r="L199" s="83" t="str">
        <f>IF($B203&lt;&gt;"",L$7,"")</f>
        <v/>
      </c>
      <c r="M199" s="80" t="s">
        <v>289</v>
      </c>
      <c r="O199" s="75"/>
      <c r="AG199" s="78">
        <v>-1</v>
      </c>
    </row>
    <row r="200" spans="2:33" ht="15.9" customHeight="1" x14ac:dyDescent="0.3">
      <c r="B200" s="72" t="s">
        <v>293</v>
      </c>
      <c r="O200" s="75"/>
      <c r="AG200" s="78">
        <v>-1</v>
      </c>
    </row>
    <row r="201" spans="2:33" ht="15.9" customHeight="1" x14ac:dyDescent="0.3">
      <c r="O201" s="75"/>
      <c r="AG201" s="78">
        <v>-1</v>
      </c>
    </row>
    <row r="202" spans="2:33" ht="15.9" customHeight="1" x14ac:dyDescent="0.3">
      <c r="B202" s="676" t="s">
        <v>295</v>
      </c>
      <c r="C202" s="676"/>
      <c r="D202" s="676"/>
      <c r="E202" s="676"/>
      <c r="F202" s="676"/>
      <c r="G202" s="676"/>
      <c r="H202" s="676"/>
      <c r="I202" s="676"/>
      <c r="J202" s="676"/>
      <c r="K202" s="676"/>
      <c r="L202" s="676"/>
      <c r="M202" s="676"/>
      <c r="O202" s="75"/>
      <c r="AG202" s="78">
        <v>-1</v>
      </c>
    </row>
    <row r="203" spans="2:33" ht="32.1" customHeight="1" x14ac:dyDescent="0.3">
      <c r="B203" s="679" t="str">
        <f>②申請者情報!D176&amp;""</f>
        <v/>
      </c>
      <c r="C203" s="680"/>
      <c r="D203" s="680"/>
      <c r="E203" s="680"/>
      <c r="F203" s="680"/>
      <c r="G203" s="680"/>
      <c r="H203" s="680"/>
      <c r="I203" s="680"/>
      <c r="J203" s="680"/>
      <c r="K203" s="680"/>
      <c r="L203" s="680"/>
      <c r="M203" s="681"/>
      <c r="O203" s="75"/>
      <c r="AG203" s="78">
        <v>-1</v>
      </c>
    </row>
    <row r="204" spans="2:33" ht="15.9" customHeight="1" x14ac:dyDescent="0.3">
      <c r="F204" s="72"/>
      <c r="G204" s="682"/>
      <c r="H204" s="682"/>
      <c r="I204" s="682"/>
      <c r="J204" s="682"/>
      <c r="K204" s="682"/>
      <c r="L204" s="682"/>
      <c r="M204" s="682"/>
      <c r="O204" s="75"/>
      <c r="AG204" s="78">
        <v>-1</v>
      </c>
    </row>
    <row r="205" spans="2:33" ht="15.9" customHeight="1" x14ac:dyDescent="0.3">
      <c r="B205" s="676" t="s">
        <v>296</v>
      </c>
      <c r="C205" s="676"/>
      <c r="D205" s="676" t="s">
        <v>297</v>
      </c>
      <c r="E205" s="676" t="s">
        <v>298</v>
      </c>
      <c r="F205" s="683" t="s">
        <v>299</v>
      </c>
      <c r="G205" s="683"/>
      <c r="H205" s="683"/>
      <c r="I205" s="683"/>
      <c r="J205" s="683"/>
      <c r="K205" s="683"/>
      <c r="L205" s="676" t="s">
        <v>300</v>
      </c>
      <c r="M205" s="676"/>
      <c r="O205" s="75"/>
      <c r="AG205" s="78">
        <v>-1</v>
      </c>
    </row>
    <row r="206" spans="2:33" ht="15.9" hidden="1" customHeight="1" x14ac:dyDescent="0.3">
      <c r="B206" s="676"/>
      <c r="C206" s="676"/>
      <c r="D206" s="676"/>
      <c r="E206" s="676"/>
      <c r="F206" s="683"/>
      <c r="G206" s="683"/>
      <c r="H206" s="683"/>
      <c r="I206" s="683"/>
      <c r="J206" s="683"/>
      <c r="K206" s="683"/>
      <c r="L206" s="676"/>
      <c r="M206" s="676"/>
      <c r="O206" s="75"/>
      <c r="AG206" s="78">
        <v>-1</v>
      </c>
    </row>
    <row r="207" spans="2:33" ht="15.9" customHeight="1" x14ac:dyDescent="0.3">
      <c r="B207" s="676"/>
      <c r="C207" s="676"/>
      <c r="D207" s="676"/>
      <c r="E207" s="676"/>
      <c r="F207" s="676" t="s">
        <v>302</v>
      </c>
      <c r="G207" s="676" t="s">
        <v>303</v>
      </c>
      <c r="H207" s="676" t="s">
        <v>304</v>
      </c>
      <c r="I207" s="676"/>
      <c r="J207" s="676" t="s">
        <v>305</v>
      </c>
      <c r="K207" s="676"/>
      <c r="L207" s="676"/>
      <c r="M207" s="676"/>
      <c r="O207" s="75"/>
      <c r="AG207" s="78">
        <v>-1</v>
      </c>
    </row>
    <row r="208" spans="2:33" ht="15.9" hidden="1" customHeight="1" x14ac:dyDescent="0.3">
      <c r="B208" s="676"/>
      <c r="C208" s="676"/>
      <c r="D208" s="676"/>
      <c r="E208" s="676"/>
      <c r="F208" s="676"/>
      <c r="G208" s="676"/>
      <c r="H208" s="676"/>
      <c r="I208" s="676"/>
      <c r="J208" s="676"/>
      <c r="K208" s="676"/>
      <c r="L208" s="676"/>
      <c r="M208" s="676"/>
      <c r="O208" s="75"/>
      <c r="AG208" s="78">
        <v>-1</v>
      </c>
    </row>
    <row r="209" spans="2:33" ht="32.1" customHeight="1" x14ac:dyDescent="0.3">
      <c r="B209" s="677" t="str">
        <f>②申請者情報!D178&amp;""</f>
        <v/>
      </c>
      <c r="C209" s="678"/>
      <c r="D209" s="84" t="str">
        <f>②申請者情報!E178&amp;"　"&amp;②申請者情報!H178</f>
        <v>　</v>
      </c>
      <c r="E209" s="85"/>
      <c r="F209" s="86"/>
      <c r="G209" s="87"/>
      <c r="H209" s="671"/>
      <c r="I209" s="672"/>
      <c r="J209" s="671"/>
      <c r="K209" s="672"/>
      <c r="L209" s="673"/>
      <c r="M209" s="673"/>
      <c r="O209" s="75"/>
      <c r="AG209" s="78">
        <v>1</v>
      </c>
    </row>
    <row r="210" spans="2:33" ht="32.1" customHeight="1" x14ac:dyDescent="0.3">
      <c r="B210" s="669"/>
      <c r="C210" s="670"/>
      <c r="D210" s="85"/>
      <c r="E210" s="85"/>
      <c r="F210" s="86"/>
      <c r="G210" s="87"/>
      <c r="H210" s="671"/>
      <c r="I210" s="672"/>
      <c r="J210" s="671"/>
      <c r="K210" s="672"/>
      <c r="L210" s="673"/>
      <c r="M210" s="673"/>
      <c r="O210" s="75"/>
      <c r="AG210" s="78">
        <v>2</v>
      </c>
    </row>
    <row r="211" spans="2:33" ht="32.1" customHeight="1" x14ac:dyDescent="0.3">
      <c r="B211" s="669"/>
      <c r="C211" s="670"/>
      <c r="D211" s="85"/>
      <c r="E211" s="85"/>
      <c r="F211" s="86"/>
      <c r="G211" s="87"/>
      <c r="H211" s="671"/>
      <c r="I211" s="672"/>
      <c r="J211" s="671"/>
      <c r="K211" s="672"/>
      <c r="L211" s="673"/>
      <c r="M211" s="673"/>
      <c r="O211" s="75"/>
      <c r="AG211" s="78">
        <v>3</v>
      </c>
    </row>
    <row r="212" spans="2:33" ht="32.1" customHeight="1" x14ac:dyDescent="0.3">
      <c r="B212" s="669"/>
      <c r="C212" s="670"/>
      <c r="D212" s="85"/>
      <c r="E212" s="85"/>
      <c r="F212" s="86"/>
      <c r="G212" s="87"/>
      <c r="H212" s="671"/>
      <c r="I212" s="672"/>
      <c r="J212" s="671"/>
      <c r="K212" s="672"/>
      <c r="L212" s="673"/>
      <c r="M212" s="673"/>
      <c r="O212" s="75"/>
      <c r="AG212" s="78">
        <v>4</v>
      </c>
    </row>
    <row r="213" spans="2:33" ht="32.1" customHeight="1" x14ac:dyDescent="0.3">
      <c r="B213" s="669"/>
      <c r="C213" s="670"/>
      <c r="D213" s="85"/>
      <c r="E213" s="85"/>
      <c r="F213" s="86"/>
      <c r="G213" s="87"/>
      <c r="H213" s="671"/>
      <c r="I213" s="672"/>
      <c r="J213" s="671"/>
      <c r="K213" s="672"/>
      <c r="L213" s="673"/>
      <c r="M213" s="673"/>
      <c r="O213" s="75"/>
      <c r="AG213" s="78">
        <v>5</v>
      </c>
    </row>
    <row r="214" spans="2:33" ht="32.1" customHeight="1" x14ac:dyDescent="0.3">
      <c r="B214" s="669"/>
      <c r="C214" s="670"/>
      <c r="D214" s="85"/>
      <c r="E214" s="85"/>
      <c r="F214" s="86"/>
      <c r="G214" s="87"/>
      <c r="H214" s="671"/>
      <c r="I214" s="672"/>
      <c r="J214" s="671"/>
      <c r="K214" s="672"/>
      <c r="L214" s="673"/>
      <c r="M214" s="673"/>
      <c r="O214" s="75"/>
      <c r="AG214" s="78">
        <v>6</v>
      </c>
    </row>
    <row r="215" spans="2:33" ht="32.1" customHeight="1" x14ac:dyDescent="0.3">
      <c r="B215" s="669"/>
      <c r="C215" s="670"/>
      <c r="D215" s="85"/>
      <c r="E215" s="85"/>
      <c r="F215" s="86"/>
      <c r="G215" s="87"/>
      <c r="H215" s="671"/>
      <c r="I215" s="672"/>
      <c r="J215" s="671"/>
      <c r="K215" s="672"/>
      <c r="L215" s="673"/>
      <c r="M215" s="673"/>
      <c r="O215" s="75"/>
      <c r="AG215" s="78">
        <v>7</v>
      </c>
    </row>
    <row r="216" spans="2:33" ht="32.1" customHeight="1" x14ac:dyDescent="0.3">
      <c r="B216" s="669"/>
      <c r="C216" s="670"/>
      <c r="D216" s="85"/>
      <c r="E216" s="85"/>
      <c r="F216" s="86"/>
      <c r="G216" s="87"/>
      <c r="H216" s="671"/>
      <c r="I216" s="672"/>
      <c r="J216" s="671"/>
      <c r="K216" s="672"/>
      <c r="L216" s="673"/>
      <c r="M216" s="673"/>
      <c r="O216" s="75"/>
      <c r="AG216" s="78">
        <v>8</v>
      </c>
    </row>
    <row r="217" spans="2:33" ht="32.1" customHeight="1" x14ac:dyDescent="0.3">
      <c r="B217" s="669"/>
      <c r="C217" s="670"/>
      <c r="D217" s="85"/>
      <c r="E217" s="85"/>
      <c r="F217" s="86"/>
      <c r="G217" s="87"/>
      <c r="H217" s="671"/>
      <c r="I217" s="672"/>
      <c r="J217" s="671"/>
      <c r="K217" s="672"/>
      <c r="L217" s="673"/>
      <c r="M217" s="673"/>
      <c r="O217" s="75"/>
      <c r="AG217" s="78">
        <v>9</v>
      </c>
    </row>
    <row r="218" spans="2:33" ht="32.1" customHeight="1" x14ac:dyDescent="0.3">
      <c r="B218" s="669"/>
      <c r="C218" s="670"/>
      <c r="D218" s="85"/>
      <c r="E218" s="85"/>
      <c r="F218" s="86"/>
      <c r="G218" s="87"/>
      <c r="H218" s="671"/>
      <c r="I218" s="672"/>
      <c r="J218" s="671"/>
      <c r="K218" s="672"/>
      <c r="L218" s="673"/>
      <c r="M218" s="673"/>
      <c r="O218" s="75"/>
      <c r="AG218" s="78">
        <v>10</v>
      </c>
    </row>
    <row r="219" spans="2:33" ht="32.1" customHeight="1" x14ac:dyDescent="0.3">
      <c r="B219" s="669"/>
      <c r="C219" s="670"/>
      <c r="D219" s="85"/>
      <c r="E219" s="85"/>
      <c r="F219" s="86"/>
      <c r="G219" s="87"/>
      <c r="H219" s="671"/>
      <c r="I219" s="672"/>
      <c r="J219" s="671"/>
      <c r="K219" s="672"/>
      <c r="L219" s="673"/>
      <c r="M219" s="673"/>
      <c r="O219" s="75"/>
      <c r="AG219" s="78">
        <v>11</v>
      </c>
    </row>
    <row r="220" spans="2:33" ht="32.1" customHeight="1" x14ac:dyDescent="0.3">
      <c r="B220" s="669"/>
      <c r="C220" s="670"/>
      <c r="D220" s="85"/>
      <c r="E220" s="85"/>
      <c r="F220" s="86"/>
      <c r="G220" s="87"/>
      <c r="H220" s="671"/>
      <c r="I220" s="672"/>
      <c r="J220" s="671"/>
      <c r="K220" s="672"/>
      <c r="L220" s="673"/>
      <c r="M220" s="673"/>
      <c r="O220" s="75"/>
      <c r="AG220" s="78">
        <v>12</v>
      </c>
    </row>
    <row r="221" spans="2:33" ht="32.1" customHeight="1" x14ac:dyDescent="0.3">
      <c r="B221" s="669"/>
      <c r="C221" s="670"/>
      <c r="D221" s="85"/>
      <c r="E221" s="85"/>
      <c r="F221" s="86"/>
      <c r="G221" s="87"/>
      <c r="H221" s="671"/>
      <c r="I221" s="672"/>
      <c r="J221" s="671"/>
      <c r="K221" s="672"/>
      <c r="L221" s="673"/>
      <c r="M221" s="673"/>
      <c r="O221" s="75"/>
      <c r="AG221" s="78">
        <v>13</v>
      </c>
    </row>
    <row r="222" spans="2:33" ht="32.1" customHeight="1" x14ac:dyDescent="0.3">
      <c r="B222" s="669"/>
      <c r="C222" s="670"/>
      <c r="D222" s="85"/>
      <c r="E222" s="85"/>
      <c r="F222" s="86"/>
      <c r="G222" s="87"/>
      <c r="H222" s="671"/>
      <c r="I222" s="672"/>
      <c r="J222" s="671"/>
      <c r="K222" s="672"/>
      <c r="L222" s="673"/>
      <c r="M222" s="673"/>
      <c r="O222" s="75"/>
      <c r="AG222" s="78">
        <v>14</v>
      </c>
    </row>
    <row r="223" spans="2:33" ht="32.1" customHeight="1" x14ac:dyDescent="0.3">
      <c r="B223" s="669"/>
      <c r="C223" s="670"/>
      <c r="D223" s="85"/>
      <c r="E223" s="85"/>
      <c r="F223" s="86"/>
      <c r="G223" s="87"/>
      <c r="H223" s="671"/>
      <c r="I223" s="672"/>
      <c r="J223" s="671"/>
      <c r="K223" s="672"/>
      <c r="L223" s="673"/>
      <c r="M223" s="673"/>
      <c r="O223" s="75"/>
      <c r="AG223" s="78">
        <v>15</v>
      </c>
    </row>
    <row r="224" spans="2:33" ht="32.1" hidden="1" customHeight="1" outlineLevel="1" x14ac:dyDescent="0.3">
      <c r="B224" s="669"/>
      <c r="C224" s="670"/>
      <c r="D224" s="85"/>
      <c r="E224" s="85"/>
      <c r="F224" s="86"/>
      <c r="G224" s="87"/>
      <c r="H224" s="671"/>
      <c r="I224" s="672"/>
      <c r="J224" s="671"/>
      <c r="K224" s="672"/>
      <c r="L224" s="673"/>
      <c r="M224" s="673"/>
      <c r="O224" s="75"/>
      <c r="AG224" s="78">
        <v>16</v>
      </c>
    </row>
    <row r="225" spans="2:33" ht="32.1" hidden="1" customHeight="1" outlineLevel="1" x14ac:dyDescent="0.3">
      <c r="B225" s="669"/>
      <c r="C225" s="670"/>
      <c r="D225" s="85"/>
      <c r="E225" s="85"/>
      <c r="F225" s="86"/>
      <c r="G225" s="87"/>
      <c r="H225" s="671"/>
      <c r="I225" s="672"/>
      <c r="J225" s="671"/>
      <c r="K225" s="672"/>
      <c r="L225" s="673"/>
      <c r="M225" s="673"/>
      <c r="O225" s="75"/>
      <c r="AG225" s="78">
        <v>17</v>
      </c>
    </row>
    <row r="226" spans="2:33" ht="32.1" hidden="1" customHeight="1" outlineLevel="1" x14ac:dyDescent="0.3">
      <c r="B226" s="669"/>
      <c r="C226" s="670"/>
      <c r="D226" s="85"/>
      <c r="E226" s="85"/>
      <c r="F226" s="86"/>
      <c r="G226" s="87"/>
      <c r="H226" s="671"/>
      <c r="I226" s="672"/>
      <c r="J226" s="671"/>
      <c r="K226" s="672"/>
      <c r="L226" s="673"/>
      <c r="M226" s="673"/>
      <c r="O226" s="75"/>
      <c r="AG226" s="78">
        <v>18</v>
      </c>
    </row>
    <row r="227" spans="2:33" ht="32.1" hidden="1" customHeight="1" outlineLevel="1" x14ac:dyDescent="0.3">
      <c r="B227" s="669"/>
      <c r="C227" s="670"/>
      <c r="D227" s="85"/>
      <c r="E227" s="85"/>
      <c r="F227" s="86"/>
      <c r="G227" s="87"/>
      <c r="H227" s="671"/>
      <c r="I227" s="672"/>
      <c r="J227" s="671"/>
      <c r="K227" s="672"/>
      <c r="L227" s="673"/>
      <c r="M227" s="673"/>
      <c r="O227" s="75"/>
      <c r="AG227" s="78">
        <v>19</v>
      </c>
    </row>
    <row r="228" spans="2:33" ht="32.1" hidden="1" customHeight="1" outlineLevel="1" x14ac:dyDescent="0.3">
      <c r="B228" s="669"/>
      <c r="C228" s="670"/>
      <c r="D228" s="85"/>
      <c r="E228" s="85"/>
      <c r="F228" s="86"/>
      <c r="G228" s="87"/>
      <c r="H228" s="671"/>
      <c r="I228" s="672"/>
      <c r="J228" s="671"/>
      <c r="K228" s="672"/>
      <c r="L228" s="673"/>
      <c r="M228" s="673"/>
      <c r="O228" s="75"/>
      <c r="AG228" s="78">
        <v>20</v>
      </c>
    </row>
    <row r="229" spans="2:33" ht="32.1" hidden="1" customHeight="1" outlineLevel="1" x14ac:dyDescent="0.3">
      <c r="B229" s="669"/>
      <c r="C229" s="670"/>
      <c r="D229" s="85"/>
      <c r="E229" s="85"/>
      <c r="F229" s="86"/>
      <c r="G229" s="87"/>
      <c r="H229" s="671"/>
      <c r="I229" s="672"/>
      <c r="J229" s="671"/>
      <c r="K229" s="672"/>
      <c r="L229" s="673"/>
      <c r="M229" s="673"/>
      <c r="O229" s="75"/>
      <c r="AG229" s="78">
        <v>21</v>
      </c>
    </row>
    <row r="230" spans="2:33" ht="32.1" hidden="1" customHeight="1" outlineLevel="1" x14ac:dyDescent="0.3">
      <c r="B230" s="669"/>
      <c r="C230" s="670"/>
      <c r="D230" s="85"/>
      <c r="E230" s="85"/>
      <c r="F230" s="86"/>
      <c r="G230" s="87"/>
      <c r="H230" s="671"/>
      <c r="I230" s="672"/>
      <c r="J230" s="671"/>
      <c r="K230" s="672"/>
      <c r="L230" s="673"/>
      <c r="M230" s="673"/>
      <c r="O230" s="75"/>
      <c r="AG230" s="78">
        <v>22</v>
      </c>
    </row>
    <row r="231" spans="2:33" ht="32.1" hidden="1" customHeight="1" outlineLevel="1" x14ac:dyDescent="0.3">
      <c r="B231" s="669"/>
      <c r="C231" s="670"/>
      <c r="D231" s="85"/>
      <c r="E231" s="85"/>
      <c r="F231" s="86"/>
      <c r="G231" s="87"/>
      <c r="H231" s="671"/>
      <c r="I231" s="672"/>
      <c r="J231" s="671"/>
      <c r="K231" s="672"/>
      <c r="L231" s="673"/>
      <c r="M231" s="673"/>
      <c r="O231" s="75"/>
      <c r="AG231" s="78">
        <v>23</v>
      </c>
    </row>
    <row r="232" spans="2:33" ht="32.1" hidden="1" customHeight="1" outlineLevel="1" x14ac:dyDescent="0.3">
      <c r="B232" s="669"/>
      <c r="C232" s="670"/>
      <c r="D232" s="85"/>
      <c r="E232" s="85"/>
      <c r="F232" s="86"/>
      <c r="G232" s="87"/>
      <c r="H232" s="671"/>
      <c r="I232" s="672"/>
      <c r="J232" s="671"/>
      <c r="K232" s="672"/>
      <c r="L232" s="673"/>
      <c r="M232" s="673"/>
      <c r="O232" s="75"/>
      <c r="AG232" s="78">
        <v>24</v>
      </c>
    </row>
    <row r="233" spans="2:33" ht="32.1" hidden="1" customHeight="1" outlineLevel="1" x14ac:dyDescent="0.3">
      <c r="B233" s="669"/>
      <c r="C233" s="670"/>
      <c r="D233" s="85"/>
      <c r="E233" s="85"/>
      <c r="F233" s="86"/>
      <c r="G233" s="87"/>
      <c r="H233" s="671"/>
      <c r="I233" s="672"/>
      <c r="J233" s="671"/>
      <c r="K233" s="672"/>
      <c r="L233" s="673"/>
      <c r="M233" s="673"/>
      <c r="O233" s="75"/>
      <c r="AG233" s="78">
        <v>25</v>
      </c>
    </row>
    <row r="234" spans="2:33" ht="32.1" hidden="1" customHeight="1" outlineLevel="1" x14ac:dyDescent="0.3">
      <c r="B234" s="669"/>
      <c r="C234" s="670"/>
      <c r="D234" s="85"/>
      <c r="E234" s="85"/>
      <c r="F234" s="86"/>
      <c r="G234" s="87"/>
      <c r="H234" s="671"/>
      <c r="I234" s="672"/>
      <c r="J234" s="671"/>
      <c r="K234" s="672"/>
      <c r="L234" s="673"/>
      <c r="M234" s="673"/>
      <c r="O234" s="75"/>
      <c r="AG234" s="78">
        <v>26</v>
      </c>
    </row>
    <row r="235" spans="2:33" ht="32.1" hidden="1" customHeight="1" outlineLevel="1" x14ac:dyDescent="0.3">
      <c r="B235" s="669"/>
      <c r="C235" s="670"/>
      <c r="D235" s="85"/>
      <c r="E235" s="85"/>
      <c r="F235" s="86"/>
      <c r="G235" s="87"/>
      <c r="H235" s="671"/>
      <c r="I235" s="672"/>
      <c r="J235" s="671"/>
      <c r="K235" s="672"/>
      <c r="L235" s="673"/>
      <c r="M235" s="673"/>
      <c r="O235" s="75"/>
      <c r="AG235" s="78">
        <v>27</v>
      </c>
    </row>
    <row r="236" spans="2:33" ht="32.1" hidden="1" customHeight="1" outlineLevel="1" x14ac:dyDescent="0.3">
      <c r="B236" s="669"/>
      <c r="C236" s="670"/>
      <c r="D236" s="85"/>
      <c r="E236" s="85"/>
      <c r="F236" s="86"/>
      <c r="G236" s="87"/>
      <c r="H236" s="671"/>
      <c r="I236" s="672"/>
      <c r="J236" s="671"/>
      <c r="K236" s="672"/>
      <c r="L236" s="673"/>
      <c r="M236" s="673"/>
      <c r="O236" s="75"/>
      <c r="AG236" s="78">
        <v>28</v>
      </c>
    </row>
    <row r="237" spans="2:33" ht="32.1" hidden="1" customHeight="1" outlineLevel="1" x14ac:dyDescent="0.3">
      <c r="B237" s="669"/>
      <c r="C237" s="670"/>
      <c r="D237" s="85"/>
      <c r="E237" s="85"/>
      <c r="F237" s="86"/>
      <c r="G237" s="87"/>
      <c r="H237" s="671"/>
      <c r="I237" s="672"/>
      <c r="J237" s="671"/>
      <c r="K237" s="672"/>
      <c r="L237" s="673"/>
      <c r="M237" s="673"/>
      <c r="O237" s="75"/>
      <c r="AG237" s="78">
        <v>29</v>
      </c>
    </row>
    <row r="238" spans="2:33" ht="32.1" hidden="1" customHeight="1" outlineLevel="1" x14ac:dyDescent="0.3">
      <c r="B238" s="669"/>
      <c r="C238" s="670"/>
      <c r="D238" s="85"/>
      <c r="E238" s="85"/>
      <c r="F238" s="86"/>
      <c r="G238" s="87"/>
      <c r="H238" s="671"/>
      <c r="I238" s="672"/>
      <c r="J238" s="671"/>
      <c r="K238" s="672"/>
      <c r="L238" s="673"/>
      <c r="M238" s="673"/>
      <c r="O238" s="75"/>
      <c r="AG238" s="78">
        <v>30</v>
      </c>
    </row>
    <row r="239" spans="2:33" collapsed="1" x14ac:dyDescent="0.3">
      <c r="B239" s="89" t="s">
        <v>309</v>
      </c>
      <c r="C239" s="674" t="s">
        <v>310</v>
      </c>
      <c r="D239" s="674"/>
      <c r="E239" s="674"/>
      <c r="F239" s="674"/>
      <c r="G239" s="674"/>
      <c r="H239" s="674"/>
      <c r="I239" s="674"/>
      <c r="J239" s="674"/>
      <c r="K239" s="674"/>
      <c r="L239" s="674"/>
      <c r="M239" s="674"/>
      <c r="O239" s="75"/>
      <c r="AG239" s="78">
        <v>99</v>
      </c>
    </row>
    <row r="240" spans="2:33" x14ac:dyDescent="0.3">
      <c r="B240" s="90"/>
      <c r="C240" s="675"/>
      <c r="D240" s="675"/>
      <c r="E240" s="675"/>
      <c r="F240" s="675"/>
      <c r="G240" s="675"/>
      <c r="H240" s="675"/>
      <c r="I240" s="675"/>
      <c r="J240" s="675"/>
      <c r="K240" s="675"/>
      <c r="L240" s="675"/>
      <c r="M240" s="675"/>
      <c r="O240" s="75"/>
      <c r="AG240" s="78">
        <v>99</v>
      </c>
    </row>
    <row r="241" spans="2:33" x14ac:dyDescent="0.3">
      <c r="B241" s="91"/>
      <c r="C241" s="675"/>
      <c r="D241" s="675"/>
      <c r="E241" s="675"/>
      <c r="F241" s="675"/>
      <c r="G241" s="675"/>
      <c r="H241" s="675"/>
      <c r="I241" s="675"/>
      <c r="J241" s="675"/>
      <c r="K241" s="675"/>
      <c r="L241" s="675"/>
      <c r="M241" s="675"/>
      <c r="O241" s="75"/>
      <c r="AG241" s="78">
        <v>99</v>
      </c>
    </row>
    <row r="242" spans="2:33" x14ac:dyDescent="0.3">
      <c r="B242" s="91"/>
      <c r="C242" s="675"/>
      <c r="D242" s="675"/>
      <c r="E242" s="675"/>
      <c r="F242" s="675"/>
      <c r="G242" s="675"/>
      <c r="H242" s="675"/>
      <c r="I242" s="675"/>
      <c r="J242" s="675"/>
      <c r="K242" s="675"/>
      <c r="L242" s="675"/>
      <c r="M242" s="675"/>
      <c r="O242" s="75"/>
      <c r="AG242" s="78">
        <v>99</v>
      </c>
    </row>
    <row r="243" spans="2:33" x14ac:dyDescent="0.3">
      <c r="B243" s="90"/>
      <c r="C243" s="675"/>
      <c r="D243" s="675"/>
      <c r="E243" s="675"/>
      <c r="F243" s="675"/>
      <c r="G243" s="675"/>
      <c r="H243" s="675"/>
      <c r="I243" s="675"/>
      <c r="J243" s="675"/>
      <c r="K243" s="675"/>
      <c r="L243" s="675"/>
      <c r="M243" s="675"/>
      <c r="O243" s="75"/>
      <c r="AG243" s="78">
        <v>99</v>
      </c>
    </row>
    <row r="244" spans="2:33" x14ac:dyDescent="0.3">
      <c r="C244" s="675"/>
      <c r="D244" s="675"/>
      <c r="E244" s="675"/>
      <c r="F244" s="675"/>
      <c r="G244" s="675"/>
      <c r="H244" s="675"/>
      <c r="I244" s="675"/>
      <c r="J244" s="675"/>
      <c r="K244" s="675"/>
      <c r="L244" s="675"/>
      <c r="M244" s="675"/>
      <c r="O244" s="75"/>
      <c r="AG244" s="78">
        <v>99</v>
      </c>
    </row>
    <row r="245" spans="2:33" ht="15.9" customHeight="1" x14ac:dyDescent="0.3">
      <c r="B245" s="72" t="s">
        <v>279</v>
      </c>
      <c r="O245" s="75"/>
      <c r="AG245" s="78">
        <v>-1</v>
      </c>
    </row>
    <row r="246" spans="2:33" ht="15.9" customHeight="1" x14ac:dyDescent="0.3">
      <c r="J246" s="682"/>
      <c r="K246" s="682"/>
      <c r="L246" s="682"/>
      <c r="M246" s="80"/>
      <c r="O246" s="75"/>
      <c r="AG246" s="78">
        <v>-1</v>
      </c>
    </row>
    <row r="247" spans="2:33" ht="15.9" customHeight="1" x14ac:dyDescent="0.3">
      <c r="G247" s="380" t="s">
        <v>286</v>
      </c>
      <c r="H247" s="83" t="str">
        <f>IF($B251&lt;&gt;"",H$7,"")</f>
        <v/>
      </c>
      <c r="I247" s="80" t="s">
        <v>287</v>
      </c>
      <c r="J247" s="83" t="str">
        <f>IF($B251&lt;&gt;"",J$7,"")</f>
        <v/>
      </c>
      <c r="K247" s="80" t="s">
        <v>288</v>
      </c>
      <c r="L247" s="83" t="str">
        <f>IF($B251&lt;&gt;"",L$7,"")</f>
        <v/>
      </c>
      <c r="M247" s="80" t="s">
        <v>289</v>
      </c>
      <c r="O247" s="75"/>
      <c r="AG247" s="78">
        <v>-1</v>
      </c>
    </row>
    <row r="248" spans="2:33" ht="15.9" customHeight="1" x14ac:dyDescent="0.3">
      <c r="B248" s="72" t="s">
        <v>293</v>
      </c>
      <c r="O248" s="75"/>
      <c r="AG248" s="78">
        <v>-1</v>
      </c>
    </row>
    <row r="249" spans="2:33" ht="15.9" customHeight="1" x14ac:dyDescent="0.3">
      <c r="O249" s="75"/>
      <c r="AG249" s="78">
        <v>-1</v>
      </c>
    </row>
    <row r="250" spans="2:33" ht="15.9" customHeight="1" x14ac:dyDescent="0.3">
      <c r="B250" s="676" t="s">
        <v>295</v>
      </c>
      <c r="C250" s="676"/>
      <c r="D250" s="676"/>
      <c r="E250" s="676"/>
      <c r="F250" s="676"/>
      <c r="G250" s="676"/>
      <c r="H250" s="676"/>
      <c r="I250" s="676"/>
      <c r="J250" s="676"/>
      <c r="K250" s="676"/>
      <c r="L250" s="676"/>
      <c r="M250" s="676"/>
      <c r="O250" s="75"/>
      <c r="AG250" s="78">
        <v>-1</v>
      </c>
    </row>
    <row r="251" spans="2:33" ht="32.1" customHeight="1" x14ac:dyDescent="0.3">
      <c r="B251" s="679" t="str">
        <f>②申請者情報!D215&amp;""</f>
        <v/>
      </c>
      <c r="C251" s="680"/>
      <c r="D251" s="680"/>
      <c r="E251" s="680"/>
      <c r="F251" s="680"/>
      <c r="G251" s="680"/>
      <c r="H251" s="680"/>
      <c r="I251" s="680"/>
      <c r="J251" s="680"/>
      <c r="K251" s="680"/>
      <c r="L251" s="680"/>
      <c r="M251" s="681"/>
      <c r="O251" s="75"/>
      <c r="AG251" s="78">
        <v>-1</v>
      </c>
    </row>
    <row r="252" spans="2:33" ht="15.9" customHeight="1" x14ac:dyDescent="0.3">
      <c r="F252" s="72"/>
      <c r="G252" s="682"/>
      <c r="H252" s="682"/>
      <c r="I252" s="682"/>
      <c r="J252" s="682"/>
      <c r="K252" s="682"/>
      <c r="L252" s="682"/>
      <c r="M252" s="682"/>
      <c r="O252" s="75"/>
      <c r="AG252" s="78">
        <v>-1</v>
      </c>
    </row>
    <row r="253" spans="2:33" ht="15.9" customHeight="1" x14ac:dyDescent="0.3">
      <c r="B253" s="676" t="s">
        <v>296</v>
      </c>
      <c r="C253" s="676"/>
      <c r="D253" s="676" t="s">
        <v>297</v>
      </c>
      <c r="E253" s="676" t="s">
        <v>298</v>
      </c>
      <c r="F253" s="683" t="s">
        <v>299</v>
      </c>
      <c r="G253" s="683"/>
      <c r="H253" s="683"/>
      <c r="I253" s="683"/>
      <c r="J253" s="683"/>
      <c r="K253" s="683"/>
      <c r="L253" s="676" t="s">
        <v>300</v>
      </c>
      <c r="M253" s="676"/>
      <c r="O253" s="75"/>
      <c r="AG253" s="78">
        <v>-1</v>
      </c>
    </row>
    <row r="254" spans="2:33" ht="15.9" hidden="1" customHeight="1" x14ac:dyDescent="0.3">
      <c r="B254" s="676"/>
      <c r="C254" s="676"/>
      <c r="D254" s="676"/>
      <c r="E254" s="676"/>
      <c r="F254" s="683"/>
      <c r="G254" s="683"/>
      <c r="H254" s="683"/>
      <c r="I254" s="683"/>
      <c r="J254" s="683"/>
      <c r="K254" s="683"/>
      <c r="L254" s="676"/>
      <c r="M254" s="676"/>
      <c r="O254" s="75"/>
      <c r="AG254" s="78">
        <v>-1</v>
      </c>
    </row>
    <row r="255" spans="2:33" ht="15.9" customHeight="1" x14ac:dyDescent="0.3">
      <c r="B255" s="676"/>
      <c r="C255" s="676"/>
      <c r="D255" s="676"/>
      <c r="E255" s="676"/>
      <c r="F255" s="676" t="s">
        <v>302</v>
      </c>
      <c r="G255" s="676" t="s">
        <v>303</v>
      </c>
      <c r="H255" s="676" t="s">
        <v>304</v>
      </c>
      <c r="I255" s="676"/>
      <c r="J255" s="676" t="s">
        <v>305</v>
      </c>
      <c r="K255" s="676"/>
      <c r="L255" s="676"/>
      <c r="M255" s="676"/>
      <c r="O255" s="75"/>
      <c r="AG255" s="78">
        <v>-1</v>
      </c>
    </row>
    <row r="256" spans="2:33" ht="15.9" hidden="1" customHeight="1" x14ac:dyDescent="0.3">
      <c r="B256" s="676"/>
      <c r="C256" s="676"/>
      <c r="D256" s="676"/>
      <c r="E256" s="676"/>
      <c r="F256" s="676"/>
      <c r="G256" s="676"/>
      <c r="H256" s="676"/>
      <c r="I256" s="676"/>
      <c r="J256" s="676"/>
      <c r="K256" s="676"/>
      <c r="L256" s="676"/>
      <c r="M256" s="676"/>
      <c r="O256" s="75"/>
      <c r="AG256" s="78">
        <v>-1</v>
      </c>
    </row>
    <row r="257" spans="2:33" ht="32.1" customHeight="1" x14ac:dyDescent="0.3">
      <c r="B257" s="677" t="str">
        <f>②申請者情報!D217&amp;""</f>
        <v/>
      </c>
      <c r="C257" s="678"/>
      <c r="D257" s="84" t="str">
        <f>②申請者情報!E217&amp;"　"&amp;②申請者情報!H217</f>
        <v>　</v>
      </c>
      <c r="E257" s="85"/>
      <c r="F257" s="86"/>
      <c r="G257" s="87"/>
      <c r="H257" s="671"/>
      <c r="I257" s="672"/>
      <c r="J257" s="671"/>
      <c r="K257" s="672"/>
      <c r="L257" s="673"/>
      <c r="M257" s="673"/>
      <c r="O257" s="75"/>
      <c r="P257" s="88"/>
      <c r="AG257" s="78">
        <v>1</v>
      </c>
    </row>
    <row r="258" spans="2:33" ht="32.1" customHeight="1" x14ac:dyDescent="0.3">
      <c r="B258" s="669"/>
      <c r="C258" s="670"/>
      <c r="D258" s="85"/>
      <c r="E258" s="85"/>
      <c r="F258" s="86"/>
      <c r="G258" s="87"/>
      <c r="H258" s="671"/>
      <c r="I258" s="672"/>
      <c r="J258" s="671"/>
      <c r="K258" s="672"/>
      <c r="L258" s="673"/>
      <c r="M258" s="673"/>
      <c r="O258" s="75"/>
      <c r="P258" s="88"/>
      <c r="AG258" s="78">
        <v>2</v>
      </c>
    </row>
    <row r="259" spans="2:33" ht="32.1" customHeight="1" x14ac:dyDescent="0.3">
      <c r="B259" s="669"/>
      <c r="C259" s="670"/>
      <c r="D259" s="85"/>
      <c r="E259" s="85"/>
      <c r="F259" s="86"/>
      <c r="G259" s="87"/>
      <c r="H259" s="671"/>
      <c r="I259" s="672"/>
      <c r="J259" s="671"/>
      <c r="K259" s="672"/>
      <c r="L259" s="673"/>
      <c r="M259" s="673"/>
      <c r="O259" s="75"/>
      <c r="P259" s="88"/>
      <c r="AG259" s="78">
        <v>3</v>
      </c>
    </row>
    <row r="260" spans="2:33" ht="32.1" customHeight="1" x14ac:dyDescent="0.3">
      <c r="B260" s="669"/>
      <c r="C260" s="670"/>
      <c r="D260" s="85"/>
      <c r="E260" s="85"/>
      <c r="F260" s="86"/>
      <c r="G260" s="87"/>
      <c r="H260" s="671"/>
      <c r="I260" s="672"/>
      <c r="J260" s="671"/>
      <c r="K260" s="672"/>
      <c r="L260" s="673"/>
      <c r="M260" s="673"/>
      <c r="O260" s="75"/>
      <c r="P260" s="88"/>
      <c r="AG260" s="78">
        <v>4</v>
      </c>
    </row>
    <row r="261" spans="2:33" ht="32.1" customHeight="1" x14ac:dyDescent="0.3">
      <c r="B261" s="669"/>
      <c r="C261" s="670"/>
      <c r="D261" s="85"/>
      <c r="E261" s="85"/>
      <c r="F261" s="86"/>
      <c r="G261" s="87"/>
      <c r="H261" s="671"/>
      <c r="I261" s="672"/>
      <c r="J261" s="671"/>
      <c r="K261" s="672"/>
      <c r="L261" s="673"/>
      <c r="M261" s="673"/>
      <c r="O261" s="75"/>
      <c r="P261" s="88"/>
      <c r="AG261" s="78">
        <v>5</v>
      </c>
    </row>
    <row r="262" spans="2:33" ht="32.1" customHeight="1" x14ac:dyDescent="0.3">
      <c r="B262" s="669"/>
      <c r="C262" s="670"/>
      <c r="D262" s="85"/>
      <c r="E262" s="85"/>
      <c r="F262" s="86"/>
      <c r="G262" s="87"/>
      <c r="H262" s="671"/>
      <c r="I262" s="672"/>
      <c r="J262" s="671"/>
      <c r="K262" s="672"/>
      <c r="L262" s="673"/>
      <c r="M262" s="673"/>
      <c r="O262" s="75"/>
      <c r="P262" s="88"/>
      <c r="AG262" s="78">
        <v>6</v>
      </c>
    </row>
    <row r="263" spans="2:33" ht="32.1" customHeight="1" x14ac:dyDescent="0.3">
      <c r="B263" s="669"/>
      <c r="C263" s="670"/>
      <c r="D263" s="85"/>
      <c r="E263" s="85"/>
      <c r="F263" s="86"/>
      <c r="G263" s="87"/>
      <c r="H263" s="671"/>
      <c r="I263" s="672"/>
      <c r="J263" s="671"/>
      <c r="K263" s="672"/>
      <c r="L263" s="673"/>
      <c r="M263" s="673"/>
      <c r="O263" s="75"/>
      <c r="P263" s="88"/>
      <c r="AG263" s="78">
        <v>7</v>
      </c>
    </row>
    <row r="264" spans="2:33" ht="32.1" customHeight="1" x14ac:dyDescent="0.3">
      <c r="B264" s="669"/>
      <c r="C264" s="670"/>
      <c r="D264" s="85"/>
      <c r="E264" s="85"/>
      <c r="F264" s="86"/>
      <c r="G264" s="87"/>
      <c r="H264" s="671"/>
      <c r="I264" s="672"/>
      <c r="J264" s="671"/>
      <c r="K264" s="672"/>
      <c r="L264" s="673"/>
      <c r="M264" s="673"/>
      <c r="O264" s="75"/>
      <c r="P264" s="88"/>
      <c r="AG264" s="78">
        <v>8</v>
      </c>
    </row>
    <row r="265" spans="2:33" ht="32.1" customHeight="1" x14ac:dyDescent="0.3">
      <c r="B265" s="669"/>
      <c r="C265" s="670"/>
      <c r="D265" s="85"/>
      <c r="E265" s="85"/>
      <c r="F265" s="86"/>
      <c r="G265" s="87"/>
      <c r="H265" s="671"/>
      <c r="I265" s="672"/>
      <c r="J265" s="671"/>
      <c r="K265" s="672"/>
      <c r="L265" s="673"/>
      <c r="M265" s="673"/>
      <c r="O265" s="75"/>
      <c r="P265" s="88"/>
      <c r="AG265" s="78">
        <v>9</v>
      </c>
    </row>
    <row r="266" spans="2:33" ht="32.1" customHeight="1" x14ac:dyDescent="0.3">
      <c r="B266" s="669"/>
      <c r="C266" s="670"/>
      <c r="D266" s="85"/>
      <c r="E266" s="85"/>
      <c r="F266" s="86"/>
      <c r="G266" s="87"/>
      <c r="H266" s="671"/>
      <c r="I266" s="672"/>
      <c r="J266" s="671"/>
      <c r="K266" s="672"/>
      <c r="L266" s="673"/>
      <c r="M266" s="673"/>
      <c r="O266" s="75"/>
      <c r="P266" s="88"/>
      <c r="AG266" s="78">
        <v>10</v>
      </c>
    </row>
    <row r="267" spans="2:33" ht="32.1" customHeight="1" x14ac:dyDescent="0.3">
      <c r="B267" s="669"/>
      <c r="C267" s="670"/>
      <c r="D267" s="85"/>
      <c r="E267" s="85"/>
      <c r="F267" s="86"/>
      <c r="G267" s="87"/>
      <c r="H267" s="671"/>
      <c r="I267" s="672"/>
      <c r="J267" s="671"/>
      <c r="K267" s="672"/>
      <c r="L267" s="673"/>
      <c r="M267" s="673"/>
      <c r="O267" s="75"/>
      <c r="P267" s="88"/>
      <c r="AG267" s="78">
        <v>11</v>
      </c>
    </row>
    <row r="268" spans="2:33" ht="32.1" customHeight="1" x14ac:dyDescent="0.3">
      <c r="B268" s="669"/>
      <c r="C268" s="670"/>
      <c r="D268" s="85"/>
      <c r="E268" s="85"/>
      <c r="F268" s="86"/>
      <c r="G268" s="87"/>
      <c r="H268" s="671"/>
      <c r="I268" s="672"/>
      <c r="J268" s="671"/>
      <c r="K268" s="672"/>
      <c r="L268" s="673"/>
      <c r="M268" s="673"/>
      <c r="O268" s="75"/>
      <c r="P268" s="88"/>
      <c r="AG268" s="78">
        <v>12</v>
      </c>
    </row>
    <row r="269" spans="2:33" ht="32.1" customHeight="1" x14ac:dyDescent="0.3">
      <c r="B269" s="669"/>
      <c r="C269" s="670"/>
      <c r="D269" s="85"/>
      <c r="E269" s="85"/>
      <c r="F269" s="86"/>
      <c r="G269" s="87"/>
      <c r="H269" s="671"/>
      <c r="I269" s="672"/>
      <c r="J269" s="671"/>
      <c r="K269" s="672"/>
      <c r="L269" s="673"/>
      <c r="M269" s="673"/>
      <c r="O269" s="75"/>
      <c r="P269" s="88"/>
      <c r="AG269" s="78">
        <v>13</v>
      </c>
    </row>
    <row r="270" spans="2:33" ht="32.1" customHeight="1" x14ac:dyDescent="0.3">
      <c r="B270" s="669"/>
      <c r="C270" s="670"/>
      <c r="D270" s="85"/>
      <c r="E270" s="85"/>
      <c r="F270" s="86"/>
      <c r="G270" s="87"/>
      <c r="H270" s="671"/>
      <c r="I270" s="672"/>
      <c r="J270" s="671"/>
      <c r="K270" s="672"/>
      <c r="L270" s="673"/>
      <c r="M270" s="673"/>
      <c r="O270" s="75"/>
      <c r="P270" s="88"/>
      <c r="AG270" s="78">
        <v>14</v>
      </c>
    </row>
    <row r="271" spans="2:33" ht="32.1" customHeight="1" x14ac:dyDescent="0.3">
      <c r="B271" s="669"/>
      <c r="C271" s="670"/>
      <c r="D271" s="85"/>
      <c r="E271" s="85"/>
      <c r="F271" s="86"/>
      <c r="G271" s="87"/>
      <c r="H271" s="671"/>
      <c r="I271" s="672"/>
      <c r="J271" s="671"/>
      <c r="K271" s="672"/>
      <c r="L271" s="673"/>
      <c r="M271" s="673"/>
      <c r="O271" s="75"/>
      <c r="P271" s="88"/>
      <c r="AG271" s="78">
        <v>15</v>
      </c>
    </row>
    <row r="272" spans="2:33" ht="32.1" hidden="1" customHeight="1" outlineLevel="1" x14ac:dyDescent="0.3">
      <c r="B272" s="669"/>
      <c r="C272" s="670"/>
      <c r="D272" s="85"/>
      <c r="E272" s="85"/>
      <c r="F272" s="86"/>
      <c r="G272" s="87"/>
      <c r="H272" s="671"/>
      <c r="I272" s="672"/>
      <c r="J272" s="671"/>
      <c r="K272" s="672"/>
      <c r="L272" s="673"/>
      <c r="M272" s="673"/>
      <c r="O272" s="75"/>
      <c r="AG272" s="78">
        <v>16</v>
      </c>
    </row>
    <row r="273" spans="2:33" ht="32.1" hidden="1" customHeight="1" outlineLevel="1" x14ac:dyDescent="0.3">
      <c r="B273" s="669"/>
      <c r="C273" s="670"/>
      <c r="D273" s="85"/>
      <c r="E273" s="85"/>
      <c r="F273" s="86"/>
      <c r="G273" s="87"/>
      <c r="H273" s="671"/>
      <c r="I273" s="672"/>
      <c r="J273" s="671"/>
      <c r="K273" s="672"/>
      <c r="L273" s="673"/>
      <c r="M273" s="673"/>
      <c r="O273" s="75"/>
      <c r="AG273" s="78">
        <v>17</v>
      </c>
    </row>
    <row r="274" spans="2:33" ht="32.1" hidden="1" customHeight="1" outlineLevel="1" x14ac:dyDescent="0.3">
      <c r="B274" s="669"/>
      <c r="C274" s="670"/>
      <c r="D274" s="85"/>
      <c r="E274" s="85"/>
      <c r="F274" s="86"/>
      <c r="G274" s="87"/>
      <c r="H274" s="671"/>
      <c r="I274" s="672"/>
      <c r="J274" s="671"/>
      <c r="K274" s="672"/>
      <c r="L274" s="673"/>
      <c r="M274" s="673"/>
      <c r="O274" s="75"/>
      <c r="AG274" s="78">
        <v>18</v>
      </c>
    </row>
    <row r="275" spans="2:33" ht="32.1" hidden="1" customHeight="1" outlineLevel="1" x14ac:dyDescent="0.3">
      <c r="B275" s="669"/>
      <c r="C275" s="670"/>
      <c r="D275" s="85"/>
      <c r="E275" s="85"/>
      <c r="F275" s="86"/>
      <c r="G275" s="87"/>
      <c r="H275" s="671"/>
      <c r="I275" s="672"/>
      <c r="J275" s="671"/>
      <c r="K275" s="672"/>
      <c r="L275" s="673"/>
      <c r="M275" s="673"/>
      <c r="O275" s="75"/>
      <c r="AG275" s="78">
        <v>19</v>
      </c>
    </row>
    <row r="276" spans="2:33" ht="32.1" hidden="1" customHeight="1" outlineLevel="1" x14ac:dyDescent="0.3">
      <c r="B276" s="669"/>
      <c r="C276" s="670"/>
      <c r="D276" s="85"/>
      <c r="E276" s="85"/>
      <c r="F276" s="86"/>
      <c r="G276" s="87"/>
      <c r="H276" s="671"/>
      <c r="I276" s="672"/>
      <c r="J276" s="671"/>
      <c r="K276" s="672"/>
      <c r="L276" s="673"/>
      <c r="M276" s="673"/>
      <c r="O276" s="75"/>
      <c r="AG276" s="78">
        <v>20</v>
      </c>
    </row>
    <row r="277" spans="2:33" ht="32.1" hidden="1" customHeight="1" outlineLevel="1" x14ac:dyDescent="0.3">
      <c r="B277" s="669"/>
      <c r="C277" s="670"/>
      <c r="D277" s="85"/>
      <c r="E277" s="85"/>
      <c r="F277" s="86"/>
      <c r="G277" s="87"/>
      <c r="H277" s="671"/>
      <c r="I277" s="672"/>
      <c r="J277" s="671"/>
      <c r="K277" s="672"/>
      <c r="L277" s="673"/>
      <c r="M277" s="673"/>
      <c r="O277" s="75"/>
      <c r="AG277" s="78">
        <v>21</v>
      </c>
    </row>
    <row r="278" spans="2:33" ht="32.1" hidden="1" customHeight="1" outlineLevel="1" x14ac:dyDescent="0.3">
      <c r="B278" s="669"/>
      <c r="C278" s="670"/>
      <c r="D278" s="85"/>
      <c r="E278" s="85"/>
      <c r="F278" s="86"/>
      <c r="G278" s="87"/>
      <c r="H278" s="671"/>
      <c r="I278" s="672"/>
      <c r="J278" s="671"/>
      <c r="K278" s="672"/>
      <c r="L278" s="673"/>
      <c r="M278" s="673"/>
      <c r="O278" s="75"/>
      <c r="AG278" s="78">
        <v>22</v>
      </c>
    </row>
    <row r="279" spans="2:33" ht="32.1" hidden="1" customHeight="1" outlineLevel="1" x14ac:dyDescent="0.3">
      <c r="B279" s="669"/>
      <c r="C279" s="670"/>
      <c r="D279" s="85"/>
      <c r="E279" s="85"/>
      <c r="F279" s="86"/>
      <c r="G279" s="87"/>
      <c r="H279" s="671"/>
      <c r="I279" s="672"/>
      <c r="J279" s="671"/>
      <c r="K279" s="672"/>
      <c r="L279" s="673"/>
      <c r="M279" s="673"/>
      <c r="O279" s="75"/>
      <c r="AG279" s="78">
        <v>23</v>
      </c>
    </row>
    <row r="280" spans="2:33" ht="32.1" hidden="1" customHeight="1" outlineLevel="1" x14ac:dyDescent="0.3">
      <c r="B280" s="669"/>
      <c r="C280" s="670"/>
      <c r="D280" s="85"/>
      <c r="E280" s="85"/>
      <c r="F280" s="86"/>
      <c r="G280" s="87"/>
      <c r="H280" s="671"/>
      <c r="I280" s="672"/>
      <c r="J280" s="671"/>
      <c r="K280" s="672"/>
      <c r="L280" s="673"/>
      <c r="M280" s="673"/>
      <c r="O280" s="75"/>
      <c r="AG280" s="78">
        <v>24</v>
      </c>
    </row>
    <row r="281" spans="2:33" ht="32.1" hidden="1" customHeight="1" outlineLevel="1" x14ac:dyDescent="0.3">
      <c r="B281" s="669"/>
      <c r="C281" s="670"/>
      <c r="D281" s="85"/>
      <c r="E281" s="85"/>
      <c r="F281" s="86"/>
      <c r="G281" s="87"/>
      <c r="H281" s="671"/>
      <c r="I281" s="672"/>
      <c r="J281" s="671"/>
      <c r="K281" s="672"/>
      <c r="L281" s="673"/>
      <c r="M281" s="673"/>
      <c r="O281" s="75"/>
      <c r="AG281" s="78">
        <v>25</v>
      </c>
    </row>
    <row r="282" spans="2:33" ht="32.1" hidden="1" customHeight="1" outlineLevel="1" x14ac:dyDescent="0.3">
      <c r="B282" s="669"/>
      <c r="C282" s="670"/>
      <c r="D282" s="85"/>
      <c r="E282" s="85"/>
      <c r="F282" s="86"/>
      <c r="G282" s="87"/>
      <c r="H282" s="671"/>
      <c r="I282" s="672"/>
      <c r="J282" s="671"/>
      <c r="K282" s="672"/>
      <c r="L282" s="673"/>
      <c r="M282" s="673"/>
      <c r="O282" s="75"/>
      <c r="AG282" s="78">
        <v>26</v>
      </c>
    </row>
    <row r="283" spans="2:33" ht="32.1" hidden="1" customHeight="1" outlineLevel="1" x14ac:dyDescent="0.3">
      <c r="B283" s="669"/>
      <c r="C283" s="670"/>
      <c r="D283" s="85"/>
      <c r="E283" s="85"/>
      <c r="F283" s="86"/>
      <c r="G283" s="87"/>
      <c r="H283" s="671"/>
      <c r="I283" s="672"/>
      <c r="J283" s="671"/>
      <c r="K283" s="672"/>
      <c r="L283" s="673"/>
      <c r="M283" s="673"/>
      <c r="O283" s="75"/>
      <c r="AG283" s="78">
        <v>27</v>
      </c>
    </row>
    <row r="284" spans="2:33" ht="32.1" hidden="1" customHeight="1" outlineLevel="1" x14ac:dyDescent="0.3">
      <c r="B284" s="669"/>
      <c r="C284" s="670"/>
      <c r="D284" s="85"/>
      <c r="E284" s="85"/>
      <c r="F284" s="86"/>
      <c r="G284" s="87"/>
      <c r="H284" s="671"/>
      <c r="I284" s="672"/>
      <c r="J284" s="671"/>
      <c r="K284" s="672"/>
      <c r="L284" s="673"/>
      <c r="M284" s="673"/>
      <c r="O284" s="75"/>
      <c r="AG284" s="78">
        <v>28</v>
      </c>
    </row>
    <row r="285" spans="2:33" ht="32.1" hidden="1" customHeight="1" outlineLevel="1" x14ac:dyDescent="0.3">
      <c r="B285" s="669"/>
      <c r="C285" s="670"/>
      <c r="D285" s="85"/>
      <c r="E285" s="85"/>
      <c r="F285" s="86"/>
      <c r="G285" s="87"/>
      <c r="H285" s="671"/>
      <c r="I285" s="672"/>
      <c r="J285" s="671"/>
      <c r="K285" s="672"/>
      <c r="L285" s="673"/>
      <c r="M285" s="673"/>
      <c r="O285" s="75"/>
      <c r="AG285" s="78">
        <v>29</v>
      </c>
    </row>
    <row r="286" spans="2:33" ht="32.1" hidden="1" customHeight="1" outlineLevel="1" x14ac:dyDescent="0.3">
      <c r="B286" s="669"/>
      <c r="C286" s="670"/>
      <c r="D286" s="85"/>
      <c r="E286" s="85"/>
      <c r="F286" s="86"/>
      <c r="G286" s="87"/>
      <c r="H286" s="671"/>
      <c r="I286" s="672"/>
      <c r="J286" s="671"/>
      <c r="K286" s="672"/>
      <c r="L286" s="673"/>
      <c r="M286" s="673"/>
      <c r="O286" s="75"/>
      <c r="AG286" s="78">
        <v>30</v>
      </c>
    </row>
    <row r="287" spans="2:33" collapsed="1" x14ac:dyDescent="0.3">
      <c r="B287" s="89" t="s">
        <v>309</v>
      </c>
      <c r="C287" s="674" t="s">
        <v>310</v>
      </c>
      <c r="D287" s="674"/>
      <c r="E287" s="674"/>
      <c r="F287" s="674"/>
      <c r="G287" s="674"/>
      <c r="H287" s="674"/>
      <c r="I287" s="674"/>
      <c r="J287" s="674"/>
      <c r="K287" s="674"/>
      <c r="L287" s="674"/>
      <c r="M287" s="674"/>
      <c r="O287" s="75"/>
      <c r="AG287" s="78">
        <v>99</v>
      </c>
    </row>
    <row r="288" spans="2:33" x14ac:dyDescent="0.3">
      <c r="B288" s="90"/>
      <c r="C288" s="675"/>
      <c r="D288" s="675"/>
      <c r="E288" s="675"/>
      <c r="F288" s="675"/>
      <c r="G288" s="675"/>
      <c r="H288" s="675"/>
      <c r="I288" s="675"/>
      <c r="J288" s="675"/>
      <c r="K288" s="675"/>
      <c r="L288" s="675"/>
      <c r="M288" s="675"/>
      <c r="O288" s="75"/>
      <c r="AG288" s="78">
        <v>99</v>
      </c>
    </row>
    <row r="289" spans="2:33" x14ac:dyDescent="0.3">
      <c r="B289" s="91"/>
      <c r="C289" s="675"/>
      <c r="D289" s="675"/>
      <c r="E289" s="675"/>
      <c r="F289" s="675"/>
      <c r="G289" s="675"/>
      <c r="H289" s="675"/>
      <c r="I289" s="675"/>
      <c r="J289" s="675"/>
      <c r="K289" s="675"/>
      <c r="L289" s="675"/>
      <c r="M289" s="675"/>
      <c r="O289" s="75"/>
      <c r="AG289" s="78">
        <v>99</v>
      </c>
    </row>
    <row r="290" spans="2:33" x14ac:dyDescent="0.3">
      <c r="B290" s="91"/>
      <c r="C290" s="675"/>
      <c r="D290" s="675"/>
      <c r="E290" s="675"/>
      <c r="F290" s="675"/>
      <c r="G290" s="675"/>
      <c r="H290" s="675"/>
      <c r="I290" s="675"/>
      <c r="J290" s="675"/>
      <c r="K290" s="675"/>
      <c r="L290" s="675"/>
      <c r="M290" s="675"/>
      <c r="O290" s="75"/>
      <c r="AG290" s="78">
        <v>99</v>
      </c>
    </row>
    <row r="291" spans="2:33" x14ac:dyDescent="0.3">
      <c r="B291" s="90"/>
      <c r="C291" s="675"/>
      <c r="D291" s="675"/>
      <c r="E291" s="675"/>
      <c r="F291" s="675"/>
      <c r="G291" s="675"/>
      <c r="H291" s="675"/>
      <c r="I291" s="675"/>
      <c r="J291" s="675"/>
      <c r="K291" s="675"/>
      <c r="L291" s="675"/>
      <c r="M291" s="675"/>
      <c r="O291" s="75"/>
      <c r="AG291" s="78">
        <v>99</v>
      </c>
    </row>
    <row r="292" spans="2:33" x14ac:dyDescent="0.3">
      <c r="C292" s="675"/>
      <c r="D292" s="675"/>
      <c r="E292" s="675"/>
      <c r="F292" s="675"/>
      <c r="G292" s="675"/>
      <c r="H292" s="675"/>
      <c r="I292" s="675"/>
      <c r="J292" s="675"/>
      <c r="K292" s="675"/>
      <c r="L292" s="675"/>
      <c r="M292" s="675"/>
      <c r="O292" s="75"/>
      <c r="AG292" s="78">
        <v>99</v>
      </c>
    </row>
  </sheetData>
  <sheetProtection algorithmName="SHA-512" hashValue="rMRmKTwXmFlhZSUjMe6ggn5RJAFFLJCVYPG9XysaVRxzNfXuxi2w+gV8wux8bmGZ8N9rgPIwYOa0UyztKZ/BtA==" saltValue="/Mwgz7tb+JczKgnlZWO6rg==" spinCount="100000" sheet="1" objects="1" scenarios="1" formatRows="0" selectLockedCells="1"/>
  <mergeCells count="809">
    <mergeCell ref="B2:C2"/>
    <mergeCell ref="F2:G2"/>
    <mergeCell ref="J6:L6"/>
    <mergeCell ref="B10:M10"/>
    <mergeCell ref="Q1:AF2"/>
    <mergeCell ref="L2:P2"/>
    <mergeCell ref="H2:K2"/>
    <mergeCell ref="B11:M11"/>
    <mergeCell ref="G12:M12"/>
    <mergeCell ref="B13:C16"/>
    <mergeCell ref="D13:D16"/>
    <mergeCell ref="E13:E16"/>
    <mergeCell ref="F13:K14"/>
    <mergeCell ref="L13:M16"/>
    <mergeCell ref="F15:F16"/>
    <mergeCell ref="G15:G16"/>
    <mergeCell ref="H15:I16"/>
    <mergeCell ref="J15:K16"/>
    <mergeCell ref="B17:C17"/>
    <mergeCell ref="H17:I17"/>
    <mergeCell ref="J17:K17"/>
    <mergeCell ref="L17:M17"/>
    <mergeCell ref="B18:C18"/>
    <mergeCell ref="H18:I18"/>
    <mergeCell ref="J18:K18"/>
    <mergeCell ref="L18:M18"/>
    <mergeCell ref="B21:C21"/>
    <mergeCell ref="H21:I21"/>
    <mergeCell ref="J21:K21"/>
    <mergeCell ref="L21:M21"/>
    <mergeCell ref="B22:C22"/>
    <mergeCell ref="H22:I22"/>
    <mergeCell ref="J22:K22"/>
    <mergeCell ref="L22:M22"/>
    <mergeCell ref="B19:C19"/>
    <mergeCell ref="H19:I19"/>
    <mergeCell ref="J19:K19"/>
    <mergeCell ref="L19:M19"/>
    <mergeCell ref="B20:C20"/>
    <mergeCell ref="H20:I20"/>
    <mergeCell ref="J20:K20"/>
    <mergeCell ref="L20:M20"/>
    <mergeCell ref="B25:C25"/>
    <mergeCell ref="H25:I25"/>
    <mergeCell ref="J25:K25"/>
    <mergeCell ref="L25:M25"/>
    <mergeCell ref="B26:C26"/>
    <mergeCell ref="H26:I26"/>
    <mergeCell ref="J26:K26"/>
    <mergeCell ref="L26:M26"/>
    <mergeCell ref="B23:C23"/>
    <mergeCell ref="H23:I23"/>
    <mergeCell ref="J23:K23"/>
    <mergeCell ref="L23:M23"/>
    <mergeCell ref="B24:C24"/>
    <mergeCell ref="H24:I24"/>
    <mergeCell ref="J24:K24"/>
    <mergeCell ref="L24:M24"/>
    <mergeCell ref="B29:C29"/>
    <mergeCell ref="H29:I29"/>
    <mergeCell ref="J29:K29"/>
    <mergeCell ref="L29:M29"/>
    <mergeCell ref="B30:C30"/>
    <mergeCell ref="H30:I30"/>
    <mergeCell ref="J30:K30"/>
    <mergeCell ref="L30:M30"/>
    <mergeCell ref="B27:C27"/>
    <mergeCell ref="H27:I27"/>
    <mergeCell ref="J27:K27"/>
    <mergeCell ref="L27:M27"/>
    <mergeCell ref="B28:C28"/>
    <mergeCell ref="H28:I28"/>
    <mergeCell ref="J28:K28"/>
    <mergeCell ref="L28:M28"/>
    <mergeCell ref="B33:C33"/>
    <mergeCell ref="H33:I33"/>
    <mergeCell ref="J33:K33"/>
    <mergeCell ref="L33:M33"/>
    <mergeCell ref="B34:C34"/>
    <mergeCell ref="H34:I34"/>
    <mergeCell ref="J34:K34"/>
    <mergeCell ref="L34:M34"/>
    <mergeCell ref="B31:C31"/>
    <mergeCell ref="H31:I31"/>
    <mergeCell ref="J31:K31"/>
    <mergeCell ref="L31:M31"/>
    <mergeCell ref="B32:C32"/>
    <mergeCell ref="H32:I32"/>
    <mergeCell ref="J32:K32"/>
    <mergeCell ref="L32:M32"/>
    <mergeCell ref="B37:C37"/>
    <mergeCell ref="H37:I37"/>
    <mergeCell ref="J37:K37"/>
    <mergeCell ref="L37:M37"/>
    <mergeCell ref="B38:C38"/>
    <mergeCell ref="H38:I38"/>
    <mergeCell ref="J38:K38"/>
    <mergeCell ref="L38:M38"/>
    <mergeCell ref="B35:C35"/>
    <mergeCell ref="H35:I35"/>
    <mergeCell ref="J35:K35"/>
    <mergeCell ref="L35:M35"/>
    <mergeCell ref="B36:C36"/>
    <mergeCell ref="H36:I36"/>
    <mergeCell ref="J36:K36"/>
    <mergeCell ref="L36:M36"/>
    <mergeCell ref="B41:C41"/>
    <mergeCell ref="H41:I41"/>
    <mergeCell ref="J41:K41"/>
    <mergeCell ref="L41:M41"/>
    <mergeCell ref="B42:C42"/>
    <mergeCell ref="H42:I42"/>
    <mergeCell ref="J42:K42"/>
    <mergeCell ref="L42:M42"/>
    <mergeCell ref="B39:C39"/>
    <mergeCell ref="H39:I39"/>
    <mergeCell ref="J39:K39"/>
    <mergeCell ref="L39:M39"/>
    <mergeCell ref="B40:C40"/>
    <mergeCell ref="H40:I40"/>
    <mergeCell ref="J40:K40"/>
    <mergeCell ref="L40:M40"/>
    <mergeCell ref="B45:C45"/>
    <mergeCell ref="H45:I45"/>
    <mergeCell ref="J45:K45"/>
    <mergeCell ref="L45:M45"/>
    <mergeCell ref="B46:C46"/>
    <mergeCell ref="H46:I46"/>
    <mergeCell ref="J46:K46"/>
    <mergeCell ref="L46:M46"/>
    <mergeCell ref="B43:C43"/>
    <mergeCell ref="H43:I43"/>
    <mergeCell ref="J43:K43"/>
    <mergeCell ref="L43:M43"/>
    <mergeCell ref="B44:C44"/>
    <mergeCell ref="H44:I44"/>
    <mergeCell ref="J44:K44"/>
    <mergeCell ref="L44:M44"/>
    <mergeCell ref="F63:F64"/>
    <mergeCell ref="G63:G64"/>
    <mergeCell ref="H63:I64"/>
    <mergeCell ref="J63:K64"/>
    <mergeCell ref="B65:C65"/>
    <mergeCell ref="H65:I65"/>
    <mergeCell ref="J65:K65"/>
    <mergeCell ref="C47:M52"/>
    <mergeCell ref="J54:L54"/>
    <mergeCell ref="B58:M58"/>
    <mergeCell ref="B59:M59"/>
    <mergeCell ref="G60:M60"/>
    <mergeCell ref="B61:C64"/>
    <mergeCell ref="D61:D64"/>
    <mergeCell ref="E61:E64"/>
    <mergeCell ref="F61:K62"/>
    <mergeCell ref="L61:M64"/>
    <mergeCell ref="L65:M65"/>
    <mergeCell ref="B66:C66"/>
    <mergeCell ref="H66:I66"/>
    <mergeCell ref="J66:K66"/>
    <mergeCell ref="L66:M66"/>
    <mergeCell ref="B67:C67"/>
    <mergeCell ref="H67:I67"/>
    <mergeCell ref="J67:K67"/>
    <mergeCell ref="L67:M67"/>
    <mergeCell ref="B70:C70"/>
    <mergeCell ref="H70:I70"/>
    <mergeCell ref="J70:K70"/>
    <mergeCell ref="L70:M70"/>
    <mergeCell ref="B71:C71"/>
    <mergeCell ref="H71:I71"/>
    <mergeCell ref="J71:K71"/>
    <mergeCell ref="L71:M71"/>
    <mergeCell ref="B68:C68"/>
    <mergeCell ref="H68:I68"/>
    <mergeCell ref="J68:K68"/>
    <mergeCell ref="L68:M68"/>
    <mergeCell ref="B69:C69"/>
    <mergeCell ref="H69:I69"/>
    <mergeCell ref="J69:K69"/>
    <mergeCell ref="L69:M69"/>
    <mergeCell ref="B74:C74"/>
    <mergeCell ref="H74:I74"/>
    <mergeCell ref="J74:K74"/>
    <mergeCell ref="L74:M74"/>
    <mergeCell ref="B75:C75"/>
    <mergeCell ref="H75:I75"/>
    <mergeCell ref="J75:K75"/>
    <mergeCell ref="L75:M75"/>
    <mergeCell ref="B72:C72"/>
    <mergeCell ref="H72:I72"/>
    <mergeCell ref="J72:K72"/>
    <mergeCell ref="L72:M72"/>
    <mergeCell ref="B73:C73"/>
    <mergeCell ref="H73:I73"/>
    <mergeCell ref="J73:K73"/>
    <mergeCell ref="L73:M73"/>
    <mergeCell ref="B78:C78"/>
    <mergeCell ref="H78:I78"/>
    <mergeCell ref="J78:K78"/>
    <mergeCell ref="L78:M78"/>
    <mergeCell ref="B79:C79"/>
    <mergeCell ref="H79:I79"/>
    <mergeCell ref="J79:K79"/>
    <mergeCell ref="L79:M79"/>
    <mergeCell ref="B76:C76"/>
    <mergeCell ref="H76:I76"/>
    <mergeCell ref="J76:K76"/>
    <mergeCell ref="L76:M76"/>
    <mergeCell ref="B77:C77"/>
    <mergeCell ref="H77:I77"/>
    <mergeCell ref="J77:K77"/>
    <mergeCell ref="L77:M77"/>
    <mergeCell ref="B82:C82"/>
    <mergeCell ref="H82:I82"/>
    <mergeCell ref="J82:K82"/>
    <mergeCell ref="L82:M82"/>
    <mergeCell ref="B83:C83"/>
    <mergeCell ref="H83:I83"/>
    <mergeCell ref="J83:K83"/>
    <mergeCell ref="L83:M83"/>
    <mergeCell ref="B80:C80"/>
    <mergeCell ref="H80:I80"/>
    <mergeCell ref="J80:K80"/>
    <mergeCell ref="L80:M80"/>
    <mergeCell ref="B81:C81"/>
    <mergeCell ref="H81:I81"/>
    <mergeCell ref="J81:K81"/>
    <mergeCell ref="L81:M81"/>
    <mergeCell ref="B86:C86"/>
    <mergeCell ref="H86:I86"/>
    <mergeCell ref="J86:K86"/>
    <mergeCell ref="L86:M86"/>
    <mergeCell ref="B87:C87"/>
    <mergeCell ref="H87:I87"/>
    <mergeCell ref="J87:K87"/>
    <mergeCell ref="L87:M87"/>
    <mergeCell ref="B84:C84"/>
    <mergeCell ref="H84:I84"/>
    <mergeCell ref="J84:K84"/>
    <mergeCell ref="L84:M84"/>
    <mergeCell ref="B85:C85"/>
    <mergeCell ref="H85:I85"/>
    <mergeCell ref="J85:K85"/>
    <mergeCell ref="L85:M85"/>
    <mergeCell ref="B90:C90"/>
    <mergeCell ref="H90:I90"/>
    <mergeCell ref="J90:K90"/>
    <mergeCell ref="L90:M90"/>
    <mergeCell ref="B91:C91"/>
    <mergeCell ref="H91:I91"/>
    <mergeCell ref="J91:K91"/>
    <mergeCell ref="L91:M91"/>
    <mergeCell ref="B88:C88"/>
    <mergeCell ref="H88:I88"/>
    <mergeCell ref="J88:K88"/>
    <mergeCell ref="L88:M88"/>
    <mergeCell ref="B89:C89"/>
    <mergeCell ref="H89:I89"/>
    <mergeCell ref="J89:K89"/>
    <mergeCell ref="L89:M89"/>
    <mergeCell ref="B94:C94"/>
    <mergeCell ref="H94:I94"/>
    <mergeCell ref="J94:K94"/>
    <mergeCell ref="L94:M94"/>
    <mergeCell ref="C95:M100"/>
    <mergeCell ref="J102:L102"/>
    <mergeCell ref="B92:C92"/>
    <mergeCell ref="H92:I92"/>
    <mergeCell ref="J92:K92"/>
    <mergeCell ref="L92:M92"/>
    <mergeCell ref="B93:C93"/>
    <mergeCell ref="H93:I93"/>
    <mergeCell ref="J93:K93"/>
    <mergeCell ref="L93:M93"/>
    <mergeCell ref="B106:M106"/>
    <mergeCell ref="B107:M107"/>
    <mergeCell ref="G108:M108"/>
    <mergeCell ref="B109:C112"/>
    <mergeCell ref="D109:D112"/>
    <mergeCell ref="E109:E112"/>
    <mergeCell ref="F109:K110"/>
    <mergeCell ref="L109:M112"/>
    <mergeCell ref="F111:F112"/>
    <mergeCell ref="G111:G112"/>
    <mergeCell ref="B114:C114"/>
    <mergeCell ref="H114:I114"/>
    <mergeCell ref="J114:K114"/>
    <mergeCell ref="L114:M114"/>
    <mergeCell ref="B115:C115"/>
    <mergeCell ref="H115:I115"/>
    <mergeCell ref="J115:K115"/>
    <mergeCell ref="L115:M115"/>
    <mergeCell ref="H111:I112"/>
    <mergeCell ref="J111:K112"/>
    <mergeCell ref="B113:C113"/>
    <mergeCell ref="H113:I113"/>
    <mergeCell ref="J113:K113"/>
    <mergeCell ref="L113:M113"/>
    <mergeCell ref="B118:C118"/>
    <mergeCell ref="H118:I118"/>
    <mergeCell ref="J118:K118"/>
    <mergeCell ref="L118:M118"/>
    <mergeCell ref="B119:C119"/>
    <mergeCell ref="H119:I119"/>
    <mergeCell ref="J119:K119"/>
    <mergeCell ref="L119:M119"/>
    <mergeCell ref="B116:C116"/>
    <mergeCell ref="H116:I116"/>
    <mergeCell ref="J116:K116"/>
    <mergeCell ref="L116:M116"/>
    <mergeCell ref="B117:C117"/>
    <mergeCell ref="H117:I117"/>
    <mergeCell ref="J117:K117"/>
    <mergeCell ref="L117:M117"/>
    <mergeCell ref="B122:C122"/>
    <mergeCell ref="H122:I122"/>
    <mergeCell ref="J122:K122"/>
    <mergeCell ref="L122:M122"/>
    <mergeCell ref="B123:C123"/>
    <mergeCell ref="H123:I123"/>
    <mergeCell ref="J123:K123"/>
    <mergeCell ref="L123:M123"/>
    <mergeCell ref="B120:C120"/>
    <mergeCell ref="H120:I120"/>
    <mergeCell ref="J120:K120"/>
    <mergeCell ref="L120:M120"/>
    <mergeCell ref="B121:C121"/>
    <mergeCell ref="H121:I121"/>
    <mergeCell ref="J121:K121"/>
    <mergeCell ref="L121:M121"/>
    <mergeCell ref="B126:C126"/>
    <mergeCell ref="H126:I126"/>
    <mergeCell ref="J126:K126"/>
    <mergeCell ref="L126:M126"/>
    <mergeCell ref="B127:C127"/>
    <mergeCell ref="H127:I127"/>
    <mergeCell ref="J127:K127"/>
    <mergeCell ref="L127:M127"/>
    <mergeCell ref="B124:C124"/>
    <mergeCell ref="H124:I124"/>
    <mergeCell ref="J124:K124"/>
    <mergeCell ref="L124:M124"/>
    <mergeCell ref="B125:C125"/>
    <mergeCell ref="H125:I125"/>
    <mergeCell ref="J125:K125"/>
    <mergeCell ref="L125:M125"/>
    <mergeCell ref="B130:C130"/>
    <mergeCell ref="H130:I130"/>
    <mergeCell ref="J130:K130"/>
    <mergeCell ref="L130:M130"/>
    <mergeCell ref="B131:C131"/>
    <mergeCell ref="H131:I131"/>
    <mergeCell ref="J131:K131"/>
    <mergeCell ref="L131:M131"/>
    <mergeCell ref="B128:C128"/>
    <mergeCell ref="H128:I128"/>
    <mergeCell ref="J128:K128"/>
    <mergeCell ref="L128:M128"/>
    <mergeCell ref="B129:C129"/>
    <mergeCell ref="H129:I129"/>
    <mergeCell ref="J129:K129"/>
    <mergeCell ref="L129:M129"/>
    <mergeCell ref="B134:C134"/>
    <mergeCell ref="H134:I134"/>
    <mergeCell ref="J134:K134"/>
    <mergeCell ref="L134:M134"/>
    <mergeCell ref="B135:C135"/>
    <mergeCell ref="H135:I135"/>
    <mergeCell ref="J135:K135"/>
    <mergeCell ref="L135:M135"/>
    <mergeCell ref="B132:C132"/>
    <mergeCell ref="H132:I132"/>
    <mergeCell ref="J132:K132"/>
    <mergeCell ref="L132:M132"/>
    <mergeCell ref="B133:C133"/>
    <mergeCell ref="H133:I133"/>
    <mergeCell ref="J133:K133"/>
    <mergeCell ref="L133:M133"/>
    <mergeCell ref="B138:C138"/>
    <mergeCell ref="H138:I138"/>
    <mergeCell ref="J138:K138"/>
    <mergeCell ref="L138:M138"/>
    <mergeCell ref="B139:C139"/>
    <mergeCell ref="H139:I139"/>
    <mergeCell ref="J139:K139"/>
    <mergeCell ref="L139:M139"/>
    <mergeCell ref="B136:C136"/>
    <mergeCell ref="H136:I136"/>
    <mergeCell ref="J136:K136"/>
    <mergeCell ref="L136:M136"/>
    <mergeCell ref="B137:C137"/>
    <mergeCell ref="H137:I137"/>
    <mergeCell ref="J137:K137"/>
    <mergeCell ref="L137:M137"/>
    <mergeCell ref="B142:C142"/>
    <mergeCell ref="H142:I142"/>
    <mergeCell ref="J142:K142"/>
    <mergeCell ref="L142:M142"/>
    <mergeCell ref="C143:M148"/>
    <mergeCell ref="J150:L150"/>
    <mergeCell ref="B140:C140"/>
    <mergeCell ref="H140:I140"/>
    <mergeCell ref="J140:K140"/>
    <mergeCell ref="L140:M140"/>
    <mergeCell ref="B141:C141"/>
    <mergeCell ref="H141:I141"/>
    <mergeCell ref="J141:K141"/>
    <mergeCell ref="L141:M141"/>
    <mergeCell ref="B154:M154"/>
    <mergeCell ref="B155:M155"/>
    <mergeCell ref="G156:M156"/>
    <mergeCell ref="B157:C160"/>
    <mergeCell ref="D157:D160"/>
    <mergeCell ref="E157:E160"/>
    <mergeCell ref="F157:K158"/>
    <mergeCell ref="L157:M160"/>
    <mergeCell ref="F159:F160"/>
    <mergeCell ref="G159:G160"/>
    <mergeCell ref="B162:C162"/>
    <mergeCell ref="H162:I162"/>
    <mergeCell ref="J162:K162"/>
    <mergeCell ref="L162:M162"/>
    <mergeCell ref="B163:C163"/>
    <mergeCell ref="H163:I163"/>
    <mergeCell ref="J163:K163"/>
    <mergeCell ref="L163:M163"/>
    <mergeCell ref="H159:I160"/>
    <mergeCell ref="J159:K160"/>
    <mergeCell ref="B161:C161"/>
    <mergeCell ref="H161:I161"/>
    <mergeCell ref="J161:K161"/>
    <mergeCell ref="L161:M161"/>
    <mergeCell ref="B166:C166"/>
    <mergeCell ref="H166:I166"/>
    <mergeCell ref="J166:K166"/>
    <mergeCell ref="L166:M166"/>
    <mergeCell ref="B167:C167"/>
    <mergeCell ref="H167:I167"/>
    <mergeCell ref="J167:K167"/>
    <mergeCell ref="L167:M167"/>
    <mergeCell ref="B164:C164"/>
    <mergeCell ref="H164:I164"/>
    <mergeCell ref="J164:K164"/>
    <mergeCell ref="L164:M164"/>
    <mergeCell ref="B165:C165"/>
    <mergeCell ref="H165:I165"/>
    <mergeCell ref="J165:K165"/>
    <mergeCell ref="L165:M165"/>
    <mergeCell ref="B170:C170"/>
    <mergeCell ref="H170:I170"/>
    <mergeCell ref="J170:K170"/>
    <mergeCell ref="L170:M170"/>
    <mergeCell ref="B171:C171"/>
    <mergeCell ref="H171:I171"/>
    <mergeCell ref="J171:K171"/>
    <mergeCell ref="L171:M171"/>
    <mergeCell ref="B168:C168"/>
    <mergeCell ref="H168:I168"/>
    <mergeCell ref="J168:K168"/>
    <mergeCell ref="L168:M168"/>
    <mergeCell ref="B169:C169"/>
    <mergeCell ref="H169:I169"/>
    <mergeCell ref="J169:K169"/>
    <mergeCell ref="L169:M169"/>
    <mergeCell ref="B174:C174"/>
    <mergeCell ref="H174:I174"/>
    <mergeCell ref="J174:K174"/>
    <mergeCell ref="L174:M174"/>
    <mergeCell ref="B175:C175"/>
    <mergeCell ref="H175:I175"/>
    <mergeCell ref="J175:K175"/>
    <mergeCell ref="L175:M175"/>
    <mergeCell ref="B172:C172"/>
    <mergeCell ref="H172:I172"/>
    <mergeCell ref="J172:K172"/>
    <mergeCell ref="L172:M172"/>
    <mergeCell ref="B173:C173"/>
    <mergeCell ref="H173:I173"/>
    <mergeCell ref="J173:K173"/>
    <mergeCell ref="L173:M173"/>
    <mergeCell ref="B178:C178"/>
    <mergeCell ref="H178:I178"/>
    <mergeCell ref="J178:K178"/>
    <mergeCell ref="L178:M178"/>
    <mergeCell ref="B179:C179"/>
    <mergeCell ref="H179:I179"/>
    <mergeCell ref="J179:K179"/>
    <mergeCell ref="L179:M179"/>
    <mergeCell ref="B176:C176"/>
    <mergeCell ref="H176:I176"/>
    <mergeCell ref="J176:K176"/>
    <mergeCell ref="L176:M176"/>
    <mergeCell ref="B177:C177"/>
    <mergeCell ref="H177:I177"/>
    <mergeCell ref="J177:K177"/>
    <mergeCell ref="L177:M177"/>
    <mergeCell ref="B182:C182"/>
    <mergeCell ref="H182:I182"/>
    <mergeCell ref="J182:K182"/>
    <mergeCell ref="L182:M182"/>
    <mergeCell ref="B183:C183"/>
    <mergeCell ref="H183:I183"/>
    <mergeCell ref="J183:K183"/>
    <mergeCell ref="L183:M183"/>
    <mergeCell ref="B180:C180"/>
    <mergeCell ref="H180:I180"/>
    <mergeCell ref="J180:K180"/>
    <mergeCell ref="L180:M180"/>
    <mergeCell ref="B181:C181"/>
    <mergeCell ref="H181:I181"/>
    <mergeCell ref="J181:K181"/>
    <mergeCell ref="L181:M181"/>
    <mergeCell ref="B186:C186"/>
    <mergeCell ref="H186:I186"/>
    <mergeCell ref="J186:K186"/>
    <mergeCell ref="L186:M186"/>
    <mergeCell ref="B187:C187"/>
    <mergeCell ref="H187:I187"/>
    <mergeCell ref="J187:K187"/>
    <mergeCell ref="L187:M187"/>
    <mergeCell ref="B184:C184"/>
    <mergeCell ref="H184:I184"/>
    <mergeCell ref="J184:K184"/>
    <mergeCell ref="L184:M184"/>
    <mergeCell ref="B185:C185"/>
    <mergeCell ref="H185:I185"/>
    <mergeCell ref="J185:K185"/>
    <mergeCell ref="L185:M185"/>
    <mergeCell ref="B190:C190"/>
    <mergeCell ref="H190:I190"/>
    <mergeCell ref="J190:K190"/>
    <mergeCell ref="L190:M190"/>
    <mergeCell ref="C191:M196"/>
    <mergeCell ref="J198:L198"/>
    <mergeCell ref="B188:C188"/>
    <mergeCell ref="H188:I188"/>
    <mergeCell ref="J188:K188"/>
    <mergeCell ref="L188:M188"/>
    <mergeCell ref="B189:C189"/>
    <mergeCell ref="H189:I189"/>
    <mergeCell ref="J189:K189"/>
    <mergeCell ref="L189:M189"/>
    <mergeCell ref="B202:M202"/>
    <mergeCell ref="B203:M203"/>
    <mergeCell ref="G204:M204"/>
    <mergeCell ref="B205:C208"/>
    <mergeCell ref="D205:D208"/>
    <mergeCell ref="E205:E208"/>
    <mergeCell ref="F205:K206"/>
    <mergeCell ref="L205:M208"/>
    <mergeCell ref="F207:F208"/>
    <mergeCell ref="G207:G208"/>
    <mergeCell ref="B210:C210"/>
    <mergeCell ref="H210:I210"/>
    <mergeCell ref="J210:K210"/>
    <mergeCell ref="L210:M210"/>
    <mergeCell ref="B211:C211"/>
    <mergeCell ref="H211:I211"/>
    <mergeCell ref="J211:K211"/>
    <mergeCell ref="L211:M211"/>
    <mergeCell ref="H207:I208"/>
    <mergeCell ref="J207:K208"/>
    <mergeCell ref="B209:C209"/>
    <mergeCell ref="H209:I209"/>
    <mergeCell ref="J209:K209"/>
    <mergeCell ref="L209:M209"/>
    <mergeCell ref="B214:C214"/>
    <mergeCell ref="H214:I214"/>
    <mergeCell ref="J214:K214"/>
    <mergeCell ref="L214:M214"/>
    <mergeCell ref="B215:C215"/>
    <mergeCell ref="H215:I215"/>
    <mergeCell ref="J215:K215"/>
    <mergeCell ref="L215:M215"/>
    <mergeCell ref="B212:C212"/>
    <mergeCell ref="H212:I212"/>
    <mergeCell ref="J212:K212"/>
    <mergeCell ref="L212:M212"/>
    <mergeCell ref="B213:C213"/>
    <mergeCell ref="H213:I213"/>
    <mergeCell ref="J213:K213"/>
    <mergeCell ref="L213:M213"/>
    <mergeCell ref="B218:C218"/>
    <mergeCell ref="H218:I218"/>
    <mergeCell ref="J218:K218"/>
    <mergeCell ref="L218:M218"/>
    <mergeCell ref="B219:C219"/>
    <mergeCell ref="H219:I219"/>
    <mergeCell ref="J219:K219"/>
    <mergeCell ref="L219:M219"/>
    <mergeCell ref="B216:C216"/>
    <mergeCell ref="H216:I216"/>
    <mergeCell ref="J216:K216"/>
    <mergeCell ref="L216:M216"/>
    <mergeCell ref="B217:C217"/>
    <mergeCell ref="H217:I217"/>
    <mergeCell ref="J217:K217"/>
    <mergeCell ref="L217:M217"/>
    <mergeCell ref="B222:C222"/>
    <mergeCell ref="H222:I222"/>
    <mergeCell ref="J222:K222"/>
    <mergeCell ref="L222:M222"/>
    <mergeCell ref="B223:C223"/>
    <mergeCell ref="H223:I223"/>
    <mergeCell ref="J223:K223"/>
    <mergeCell ref="L223:M223"/>
    <mergeCell ref="B220:C220"/>
    <mergeCell ref="H220:I220"/>
    <mergeCell ref="J220:K220"/>
    <mergeCell ref="L220:M220"/>
    <mergeCell ref="B221:C221"/>
    <mergeCell ref="H221:I221"/>
    <mergeCell ref="J221:K221"/>
    <mergeCell ref="L221:M221"/>
    <mergeCell ref="B226:C226"/>
    <mergeCell ref="H226:I226"/>
    <mergeCell ref="J226:K226"/>
    <mergeCell ref="L226:M226"/>
    <mergeCell ref="B227:C227"/>
    <mergeCell ref="H227:I227"/>
    <mergeCell ref="J227:K227"/>
    <mergeCell ref="L227:M227"/>
    <mergeCell ref="B224:C224"/>
    <mergeCell ref="H224:I224"/>
    <mergeCell ref="J224:K224"/>
    <mergeCell ref="L224:M224"/>
    <mergeCell ref="B225:C225"/>
    <mergeCell ref="H225:I225"/>
    <mergeCell ref="J225:K225"/>
    <mergeCell ref="L225:M225"/>
    <mergeCell ref="B230:C230"/>
    <mergeCell ref="H230:I230"/>
    <mergeCell ref="J230:K230"/>
    <mergeCell ref="L230:M230"/>
    <mergeCell ref="B231:C231"/>
    <mergeCell ref="H231:I231"/>
    <mergeCell ref="J231:K231"/>
    <mergeCell ref="L231:M231"/>
    <mergeCell ref="B228:C228"/>
    <mergeCell ref="H228:I228"/>
    <mergeCell ref="J228:K228"/>
    <mergeCell ref="L228:M228"/>
    <mergeCell ref="B229:C229"/>
    <mergeCell ref="H229:I229"/>
    <mergeCell ref="J229:K229"/>
    <mergeCell ref="L229:M229"/>
    <mergeCell ref="B234:C234"/>
    <mergeCell ref="H234:I234"/>
    <mergeCell ref="J234:K234"/>
    <mergeCell ref="L234:M234"/>
    <mergeCell ref="B235:C235"/>
    <mergeCell ref="H235:I235"/>
    <mergeCell ref="J235:K235"/>
    <mergeCell ref="L235:M235"/>
    <mergeCell ref="B232:C232"/>
    <mergeCell ref="H232:I232"/>
    <mergeCell ref="J232:K232"/>
    <mergeCell ref="L232:M232"/>
    <mergeCell ref="B233:C233"/>
    <mergeCell ref="H233:I233"/>
    <mergeCell ref="J233:K233"/>
    <mergeCell ref="L233:M233"/>
    <mergeCell ref="B238:C238"/>
    <mergeCell ref="H238:I238"/>
    <mergeCell ref="J238:K238"/>
    <mergeCell ref="L238:M238"/>
    <mergeCell ref="C239:M244"/>
    <mergeCell ref="J246:L246"/>
    <mergeCell ref="B236:C236"/>
    <mergeCell ref="H236:I236"/>
    <mergeCell ref="J236:K236"/>
    <mergeCell ref="L236:M236"/>
    <mergeCell ref="B237:C237"/>
    <mergeCell ref="H237:I237"/>
    <mergeCell ref="J237:K237"/>
    <mergeCell ref="L237:M237"/>
    <mergeCell ref="B250:M250"/>
    <mergeCell ref="B251:M251"/>
    <mergeCell ref="G252:M252"/>
    <mergeCell ref="B253:C256"/>
    <mergeCell ref="D253:D256"/>
    <mergeCell ref="E253:E256"/>
    <mergeCell ref="F253:K254"/>
    <mergeCell ref="L253:M256"/>
    <mergeCell ref="F255:F256"/>
    <mergeCell ref="G255:G256"/>
    <mergeCell ref="B258:C258"/>
    <mergeCell ref="H258:I258"/>
    <mergeCell ref="J258:K258"/>
    <mergeCell ref="L258:M258"/>
    <mergeCell ref="B259:C259"/>
    <mergeCell ref="H259:I259"/>
    <mergeCell ref="J259:K259"/>
    <mergeCell ref="L259:M259"/>
    <mergeCell ref="H255:I256"/>
    <mergeCell ref="J255:K256"/>
    <mergeCell ref="B257:C257"/>
    <mergeCell ref="H257:I257"/>
    <mergeCell ref="J257:K257"/>
    <mergeCell ref="L257:M257"/>
    <mergeCell ref="B262:C262"/>
    <mergeCell ref="H262:I262"/>
    <mergeCell ref="J262:K262"/>
    <mergeCell ref="L262:M262"/>
    <mergeCell ref="B263:C263"/>
    <mergeCell ref="H263:I263"/>
    <mergeCell ref="J263:K263"/>
    <mergeCell ref="L263:M263"/>
    <mergeCell ref="B260:C260"/>
    <mergeCell ref="H260:I260"/>
    <mergeCell ref="J260:K260"/>
    <mergeCell ref="L260:M260"/>
    <mergeCell ref="B261:C261"/>
    <mergeCell ref="H261:I261"/>
    <mergeCell ref="J261:K261"/>
    <mergeCell ref="L261:M261"/>
    <mergeCell ref="B266:C266"/>
    <mergeCell ref="H266:I266"/>
    <mergeCell ref="J266:K266"/>
    <mergeCell ref="L266:M266"/>
    <mergeCell ref="B267:C267"/>
    <mergeCell ref="H267:I267"/>
    <mergeCell ref="J267:K267"/>
    <mergeCell ref="L267:M267"/>
    <mergeCell ref="B264:C264"/>
    <mergeCell ref="H264:I264"/>
    <mergeCell ref="J264:K264"/>
    <mergeCell ref="L264:M264"/>
    <mergeCell ref="B265:C265"/>
    <mergeCell ref="H265:I265"/>
    <mergeCell ref="J265:K265"/>
    <mergeCell ref="L265:M265"/>
    <mergeCell ref="B270:C270"/>
    <mergeCell ref="H270:I270"/>
    <mergeCell ref="J270:K270"/>
    <mergeCell ref="L270:M270"/>
    <mergeCell ref="B271:C271"/>
    <mergeCell ref="H271:I271"/>
    <mergeCell ref="J271:K271"/>
    <mergeCell ref="L271:M271"/>
    <mergeCell ref="B268:C268"/>
    <mergeCell ref="H268:I268"/>
    <mergeCell ref="J268:K268"/>
    <mergeCell ref="L268:M268"/>
    <mergeCell ref="B269:C269"/>
    <mergeCell ref="H269:I269"/>
    <mergeCell ref="J269:K269"/>
    <mergeCell ref="L269:M269"/>
    <mergeCell ref="B274:C274"/>
    <mergeCell ref="H274:I274"/>
    <mergeCell ref="J274:K274"/>
    <mergeCell ref="L274:M274"/>
    <mergeCell ref="B275:C275"/>
    <mergeCell ref="H275:I275"/>
    <mergeCell ref="J275:K275"/>
    <mergeCell ref="L275:M275"/>
    <mergeCell ref="B272:C272"/>
    <mergeCell ref="H272:I272"/>
    <mergeCell ref="J272:K272"/>
    <mergeCell ref="L272:M272"/>
    <mergeCell ref="B273:C273"/>
    <mergeCell ref="H273:I273"/>
    <mergeCell ref="J273:K273"/>
    <mergeCell ref="L273:M273"/>
    <mergeCell ref="B278:C278"/>
    <mergeCell ref="H278:I278"/>
    <mergeCell ref="J278:K278"/>
    <mergeCell ref="L278:M278"/>
    <mergeCell ref="B279:C279"/>
    <mergeCell ref="H279:I279"/>
    <mergeCell ref="J279:K279"/>
    <mergeCell ref="L279:M279"/>
    <mergeCell ref="B276:C276"/>
    <mergeCell ref="H276:I276"/>
    <mergeCell ref="J276:K276"/>
    <mergeCell ref="L276:M276"/>
    <mergeCell ref="B277:C277"/>
    <mergeCell ref="H277:I277"/>
    <mergeCell ref="J277:K277"/>
    <mergeCell ref="L277:M277"/>
    <mergeCell ref="B282:C282"/>
    <mergeCell ref="H282:I282"/>
    <mergeCell ref="J282:K282"/>
    <mergeCell ref="L282:M282"/>
    <mergeCell ref="B283:C283"/>
    <mergeCell ref="H283:I283"/>
    <mergeCell ref="J283:K283"/>
    <mergeCell ref="L283:M283"/>
    <mergeCell ref="B280:C280"/>
    <mergeCell ref="H280:I280"/>
    <mergeCell ref="J280:K280"/>
    <mergeCell ref="L280:M280"/>
    <mergeCell ref="B281:C281"/>
    <mergeCell ref="H281:I281"/>
    <mergeCell ref="J281:K281"/>
    <mergeCell ref="L281:M281"/>
    <mergeCell ref="B286:C286"/>
    <mergeCell ref="H286:I286"/>
    <mergeCell ref="J286:K286"/>
    <mergeCell ref="L286:M286"/>
    <mergeCell ref="C287:M292"/>
    <mergeCell ref="B284:C284"/>
    <mergeCell ref="H284:I284"/>
    <mergeCell ref="J284:K284"/>
    <mergeCell ref="L284:M284"/>
    <mergeCell ref="B285:C285"/>
    <mergeCell ref="H285:I285"/>
    <mergeCell ref="J285:K285"/>
    <mergeCell ref="L285:M285"/>
  </mergeCells>
  <phoneticPr fontId="55"/>
  <conditionalFormatting sqref="P257:P271">
    <cfRule type="expression" dxfId="19" priority="1">
      <formula>$W257="○"</formula>
    </cfRule>
  </conditionalFormatting>
  <conditionalFormatting sqref="Q17:Q31 P32:P46">
    <cfRule type="expression" dxfId="18" priority="2">
      <formula>$W17="○"</formula>
    </cfRule>
  </conditionalFormatting>
  <dataValidations count="7">
    <dataValidation type="list" imeMode="disabled" allowBlank="1" showInputMessage="1" showErrorMessage="1" promptTitle="性別" prompt="M：男性_x000a_F：女性" sqref="L17:M46 L257:M286 L209:M238 L161:M190 L113:M142 L65:M94" xr:uid="{F30EBCF9-8243-4584-BFA7-C6995337499B}">
      <formula1>$AJ$6:$AJ$7</formula1>
    </dataValidation>
    <dataValidation type="list" imeMode="disabled" allowBlank="1" showInputMessage="1" showErrorMessage="1" sqref="J17:K46 J257:K286 J209:K238 J161:K190 J113:K142 J65:K94" xr:uid="{942D89FD-C308-4949-B27D-D20E705A7B34}">
      <formula1>$AI$6:$AI$36</formula1>
    </dataValidation>
    <dataValidation type="list" imeMode="disabled" allowBlank="1" showInputMessage="1" showErrorMessage="1" sqref="H17:I46 H257:I286 H209:I238 H161:I190 H113:I142 H65:I94" xr:uid="{BB43DF6F-0EAA-42AD-B0B5-80E8F0938173}">
      <formula1>$AI$6:$AI$17</formula1>
    </dataValidation>
    <dataValidation type="list" imeMode="disabled" allowBlank="1" showInputMessage="1" showErrorMessage="1" promptTitle="和暦" prompt="T：大正_x000a_S：昭和_x000a_H：平成" sqref="F17:F46 F257:F286 F209:F238 F161:F190 F113:F142 F65:F94" xr:uid="{90257045-B8A8-471A-BD57-E7032B35FFF2}">
      <formula1>$AH$6:$AH$8</formula1>
    </dataValidation>
    <dataValidation imeMode="fullKatakana" allowBlank="1" showInputMessage="1" showErrorMessage="1" sqref="E17:E46 E65:E94 E113:E142 E161:E190 E209:E238 E257:E286" xr:uid="{977AF83B-8B0A-4E05-BA64-BF244B144AF0}"/>
    <dataValidation imeMode="hiragana" allowBlank="1" showInputMessage="1" showErrorMessage="1" sqref="B17:D46 B65:D94 B113:D142 B161:D190 B209:D238 B257:D286" xr:uid="{9D7B8967-4EF2-4449-A4C8-CDB90149A813}"/>
    <dataValidation type="list" imeMode="disabled" allowBlank="1" showInputMessage="1" showErrorMessage="1" sqref="G17:G46 G257:G286 G209:G238 G161:G190 G113:G142 G65:G94" xr:uid="{65DD0D1F-CEB3-4AC8-9A31-738A09FFC145}">
      <formula1>$AI$6:$AI$69</formula1>
    </dataValidation>
  </dataValidations>
  <hyperlinks>
    <hyperlink ref="B2" location="'様式第１_別紙２（共同申請者用）'!E17" display="１社目▼" xr:uid="{26F49F2F-E037-48EC-A215-F8AFECF0DF22}"/>
    <hyperlink ref="D2" location="④様式第１_別紙２!E65" display="共同申請者１▼" xr:uid="{9393F0B0-E782-4A89-9EB4-9DA82C185F60}"/>
    <hyperlink ref="E2" location="④様式第１_別紙２!E113" display="共同申請者２▼" xr:uid="{951A9BA2-7977-4092-9234-ADC8E69FAF77}"/>
    <hyperlink ref="F2" location="'様式第１_別紙２（共同申請者用）'!E161" display="４社目▼" xr:uid="{B640679F-ADD8-4FAD-A9A6-3FB6C5347AFA}"/>
    <hyperlink ref="H2" location="'様式第１_別紙２（共同申請者用）'!E209" display="５社目▼" xr:uid="{2C734080-E66F-49B4-9963-91BD1F78FE95}"/>
    <hyperlink ref="B2:C2" location="④様式第１_別紙２!E17" display="代表申請者▼" xr:uid="{74026987-2ED3-4590-8A87-056A380AF444}"/>
    <hyperlink ref="F2:G2" location="④様式第１_別紙２!E161" display="共同申請者３▼" xr:uid="{BD436181-B93C-42ED-8362-D55D75CAC813}"/>
    <hyperlink ref="H2:J2" location="'⑦様式第１_別紙２（共同用）'!E209" display="５社目▼" xr:uid="{376794D2-FF09-42D8-8325-17457A349F2F}"/>
    <hyperlink ref="L2:N2" location="'⑦様式第１_別紙２（共同用）'!E257" display="共同申請者５" xr:uid="{BC2D2A27-A853-421A-BED7-092426CA6547}"/>
    <hyperlink ref="H2:K2" location="④様式第１_別紙２!E209" display="共同申請者４▼" xr:uid="{EF7A8D29-161F-4521-8185-17A6431174DF}"/>
    <hyperlink ref="L2:P2" location="④様式第１_別紙２!E257" display="共同申請者５▼" xr:uid="{C3B3DB29-C69A-4587-8848-022D71821DCC}"/>
  </hyperlinks>
  <pageMargins left="0.70866141732283472" right="0.51181102362204722" top="0.74803149606299213" bottom="0.35433070866141736" header="0.31496062992125984" footer="0.31496062992125984"/>
  <pageSetup paperSize="9" fitToHeight="0" orientation="portrait" r:id="rId1"/>
  <rowBreaks count="5" manualBreakCount="5">
    <brk id="52" max="13" man="1"/>
    <brk id="100" max="13" man="1"/>
    <brk id="148" max="13" man="1"/>
    <brk id="196" max="13" man="1"/>
    <brk id="244"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E6DF-5238-4E2D-8E82-ED5C70828CE6}">
  <sheetPr codeName="Sheet6"/>
  <dimension ref="A1:B4"/>
  <sheetViews>
    <sheetView workbookViewId="0"/>
  </sheetViews>
  <sheetFormatPr defaultRowHeight="14.4" x14ac:dyDescent="0.3"/>
  <cols>
    <col min="1" max="1" width="7.7265625" bestFit="1" customWidth="1"/>
    <col min="2" max="2" width="9.453125" bestFit="1" customWidth="1"/>
  </cols>
  <sheetData>
    <row r="1" spans="1:2" x14ac:dyDescent="0.3">
      <c r="A1" s="393" t="s">
        <v>609</v>
      </c>
      <c r="B1" s="393" t="s">
        <v>610</v>
      </c>
    </row>
    <row r="2" spans="1:2" x14ac:dyDescent="0.3">
      <c r="A2" s="393" t="s">
        <v>611</v>
      </c>
      <c r="B2" s="393" t="s">
        <v>612</v>
      </c>
    </row>
    <row r="3" spans="1:2" x14ac:dyDescent="0.3">
      <c r="A3" s="393" t="s">
        <v>613</v>
      </c>
      <c r="B3" s="393" t="s">
        <v>616</v>
      </c>
    </row>
    <row r="4" spans="1:2" x14ac:dyDescent="0.3">
      <c r="A4" s="393" t="s">
        <v>614</v>
      </c>
      <c r="B4" s="393" t="s">
        <v>615</v>
      </c>
    </row>
  </sheetData>
  <phoneticPr fontId="5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35A72-0C84-422D-9457-C63CEE430DC3}">
  <sheetPr codeName="Sheet7">
    <tabColor theme="1"/>
    <pageSetUpPr fitToPage="1"/>
  </sheetPr>
  <dimension ref="B2:T125"/>
  <sheetViews>
    <sheetView view="pageBreakPreview" zoomScale="60" zoomScaleNormal="55" workbookViewId="0"/>
  </sheetViews>
  <sheetFormatPr defaultColWidth="8.7265625" defaultRowHeight="15" x14ac:dyDescent="0.3"/>
  <cols>
    <col min="1" max="1" width="8.7265625" style="3"/>
    <col min="2" max="2" width="19.36328125" style="3" customWidth="1"/>
    <col min="3" max="3" width="22.26953125" style="3" customWidth="1"/>
    <col min="4" max="15" width="13.6328125" style="3" customWidth="1"/>
    <col min="16" max="20" width="9.6328125" style="3" customWidth="1"/>
    <col min="21" max="21" width="13.6328125" style="3" customWidth="1"/>
    <col min="22" max="16384" width="8.7265625" style="3"/>
  </cols>
  <sheetData>
    <row r="2" spans="2:20" ht="45" x14ac:dyDescent="0.3">
      <c r="B2" s="158"/>
      <c r="C2" s="158" t="s">
        <v>324</v>
      </c>
      <c r="D2" s="238" t="s">
        <v>393</v>
      </c>
      <c r="E2" s="238" t="s">
        <v>394</v>
      </c>
    </row>
    <row r="3" spans="2:20" x14ac:dyDescent="0.3">
      <c r="B3" s="158" t="s">
        <v>325</v>
      </c>
      <c r="C3" s="158" t="s">
        <v>326</v>
      </c>
      <c r="D3" s="241" t="str">
        <f>①様式第１_本紙!O2</f>
        <v/>
      </c>
      <c r="E3" s="239" t="str">
        <f>TRIM(CLEAN(D3))</f>
        <v/>
      </c>
    </row>
    <row r="4" spans="2:20" x14ac:dyDescent="0.3">
      <c r="B4" s="158" t="s">
        <v>325</v>
      </c>
      <c r="C4" s="158" t="s">
        <v>327</v>
      </c>
      <c r="D4" s="267" t="str">
        <f>IF(①様式第１_本紙!V5=0,"",①様式第１_本紙!V5)</f>
        <v/>
      </c>
      <c r="E4" s="240" t="str">
        <f>D4</f>
        <v/>
      </c>
    </row>
    <row r="5" spans="2:20" x14ac:dyDescent="0.3">
      <c r="B5" s="158" t="s">
        <v>325</v>
      </c>
      <c r="C5" s="158" t="s">
        <v>328</v>
      </c>
      <c r="D5" s="267" t="str">
        <f>IF(①様式第１_本紙!V37=0,"",①様式第１_本紙!V37)</f>
        <v/>
      </c>
      <c r="E5" s="240" t="str">
        <f>D5</f>
        <v/>
      </c>
    </row>
    <row r="6" spans="2:20" x14ac:dyDescent="0.3">
      <c r="B6" s="158" t="s">
        <v>325</v>
      </c>
      <c r="C6" s="158" t="s">
        <v>329</v>
      </c>
      <c r="D6" s="241" t="str">
        <f>IF(①様式第１_本紙!V26&lt;&gt;"",①様式第１_本紙!V26,①様式第１_本紙!V17)&amp;""</f>
        <v/>
      </c>
      <c r="E6" s="239" t="str">
        <f t="shared" ref="E6" si="0">TRIM(CLEAN(D6))</f>
        <v/>
      </c>
    </row>
    <row r="7" spans="2:20" x14ac:dyDescent="0.3">
      <c r="B7" s="159"/>
      <c r="C7" s="159"/>
      <c r="G7" s="313"/>
      <c r="H7" s="312" t="s">
        <v>460</v>
      </c>
      <c r="I7" s="312" t="s">
        <v>461</v>
      </c>
      <c r="J7" s="312" t="s">
        <v>462</v>
      </c>
      <c r="K7" s="312" t="s">
        <v>463</v>
      </c>
      <c r="L7" s="312" t="s">
        <v>464</v>
      </c>
      <c r="M7" s="312" t="s">
        <v>465</v>
      </c>
      <c r="N7" s="312" t="s">
        <v>466</v>
      </c>
      <c r="O7" s="312" t="s">
        <v>467</v>
      </c>
      <c r="P7" s="312" t="s">
        <v>468</v>
      </c>
      <c r="Q7" s="312" t="s">
        <v>469</v>
      </c>
      <c r="R7" s="312" t="s">
        <v>470</v>
      </c>
      <c r="S7" s="312" t="s">
        <v>471</v>
      </c>
      <c r="T7" s="312" t="s">
        <v>472</v>
      </c>
    </row>
    <row r="8" spans="2:20" x14ac:dyDescent="0.3">
      <c r="B8" s="158"/>
      <c r="C8" s="158" t="s">
        <v>324</v>
      </c>
      <c r="D8" s="163" t="s">
        <v>355</v>
      </c>
      <c r="E8" s="163" t="s">
        <v>356</v>
      </c>
      <c r="G8" s="313"/>
      <c r="H8" s="312" t="s">
        <v>473</v>
      </c>
      <c r="I8" s="312" t="s">
        <v>474</v>
      </c>
      <c r="J8" s="312" t="s">
        <v>475</v>
      </c>
      <c r="K8" s="312" t="s">
        <v>476</v>
      </c>
      <c r="L8" s="312" t="s">
        <v>477</v>
      </c>
      <c r="M8" s="312" t="s">
        <v>478</v>
      </c>
      <c r="N8" s="312" t="s">
        <v>479</v>
      </c>
      <c r="O8" s="312" t="s">
        <v>480</v>
      </c>
      <c r="P8" s="312" t="s">
        <v>481</v>
      </c>
      <c r="Q8" s="312" t="s">
        <v>482</v>
      </c>
      <c r="R8" s="312" t="s">
        <v>483</v>
      </c>
      <c r="S8" s="312" t="s">
        <v>484</v>
      </c>
      <c r="T8" s="312" t="s">
        <v>485</v>
      </c>
    </row>
    <row r="9" spans="2:20" x14ac:dyDescent="0.3">
      <c r="B9" s="158" t="s">
        <v>330</v>
      </c>
      <c r="C9" s="158" t="s">
        <v>331</v>
      </c>
      <c r="D9" s="164">
        <f>IF(E46=1,1,0)+IF(E60=1,1,0)+IF(E74=1,1,0)+IF(E88=1,1,0)+IF(E102=1,1,0)+IF(E116=1,1,0)</f>
        <v>0</v>
      </c>
      <c r="E9" s="164" t="str">
        <f>IF(D9&gt;0,C9&amp;IF(SUM(D10:$D$13)&gt;0,",",""),"")</f>
        <v/>
      </c>
      <c r="G9" s="158" t="s">
        <v>357</v>
      </c>
      <c r="H9" s="241">
        <f t="shared" ref="H9:T9" si="1">COUNTIF($D24,"*"&amp;H$7&amp;"*")+COUNTIF($D24,"*"&amp;H$8&amp;"*")</f>
        <v>0</v>
      </c>
      <c r="I9" s="241">
        <f t="shared" si="1"/>
        <v>0</v>
      </c>
      <c r="J9" s="241">
        <f t="shared" si="1"/>
        <v>0</v>
      </c>
      <c r="K9" s="241">
        <f t="shared" si="1"/>
        <v>0</v>
      </c>
      <c r="L9" s="241">
        <f t="shared" si="1"/>
        <v>0</v>
      </c>
      <c r="M9" s="241">
        <f t="shared" si="1"/>
        <v>0</v>
      </c>
      <c r="N9" s="241">
        <f t="shared" si="1"/>
        <v>0</v>
      </c>
      <c r="O9" s="241">
        <f t="shared" si="1"/>
        <v>0</v>
      </c>
      <c r="P9" s="241">
        <f t="shared" si="1"/>
        <v>0</v>
      </c>
      <c r="Q9" s="241">
        <f t="shared" si="1"/>
        <v>0</v>
      </c>
      <c r="R9" s="241">
        <f t="shared" si="1"/>
        <v>0</v>
      </c>
      <c r="S9" s="241">
        <f t="shared" si="1"/>
        <v>0</v>
      </c>
      <c r="T9" s="241">
        <f t="shared" si="1"/>
        <v>0</v>
      </c>
    </row>
    <row r="10" spans="2:20" x14ac:dyDescent="0.3">
      <c r="B10" s="158" t="s">
        <v>330</v>
      </c>
      <c r="C10" s="158" t="s">
        <v>332</v>
      </c>
      <c r="D10" s="164">
        <f t="shared" ref="D10:D13" si="2">IF(E47=1,1,0)+IF(E61=1,1,0)+IF(E75=1,1,0)+IF(E89=1,1,0)+IF(E103=1,1,0)+IF(E117=1,1,0)</f>
        <v>0</v>
      </c>
      <c r="E10" s="164" t="str">
        <f>IF(D10&gt;0,C10&amp;IF(SUM(D11:$D$13)&gt;0,",",""),"")</f>
        <v/>
      </c>
      <c r="G10" s="158" t="s">
        <v>419</v>
      </c>
      <c r="H10" s="241">
        <f t="shared" ref="H10:T10" si="3">COUNTIF($F24,"*"&amp;H$7&amp;"*")+COUNTIF($F24,"*"&amp;H$8&amp;"*")</f>
        <v>0</v>
      </c>
      <c r="I10" s="241">
        <f t="shared" si="3"/>
        <v>0</v>
      </c>
      <c r="J10" s="241">
        <f t="shared" si="3"/>
        <v>0</v>
      </c>
      <c r="K10" s="241">
        <f t="shared" si="3"/>
        <v>0</v>
      </c>
      <c r="L10" s="241">
        <f t="shared" si="3"/>
        <v>0</v>
      </c>
      <c r="M10" s="241">
        <f t="shared" si="3"/>
        <v>0</v>
      </c>
      <c r="N10" s="241">
        <f t="shared" si="3"/>
        <v>0</v>
      </c>
      <c r="O10" s="241">
        <f t="shared" si="3"/>
        <v>0</v>
      </c>
      <c r="P10" s="241">
        <f t="shared" si="3"/>
        <v>0</v>
      </c>
      <c r="Q10" s="241">
        <f t="shared" si="3"/>
        <v>0</v>
      </c>
      <c r="R10" s="241">
        <f t="shared" si="3"/>
        <v>0</v>
      </c>
      <c r="S10" s="241">
        <f t="shared" si="3"/>
        <v>0</v>
      </c>
      <c r="T10" s="241">
        <f t="shared" si="3"/>
        <v>0</v>
      </c>
    </row>
    <row r="11" spans="2:20" x14ac:dyDescent="0.3">
      <c r="B11" s="158" t="s">
        <v>330</v>
      </c>
      <c r="C11" s="158" t="s">
        <v>333</v>
      </c>
      <c r="D11" s="164">
        <f t="shared" si="2"/>
        <v>0</v>
      </c>
      <c r="E11" s="164" t="str">
        <f>IF(D11&gt;0,C11&amp;IF(SUM(D12:$D$13)&gt;0,",",""),"")</f>
        <v/>
      </c>
      <c r="G11" s="158" t="s">
        <v>420</v>
      </c>
      <c r="H11" s="241">
        <f t="shared" ref="H11:T11" si="4">COUNTIF($H24,"*"&amp;H$7&amp;"*")+COUNTIF($H24,"*"&amp;H$8&amp;"*")</f>
        <v>0</v>
      </c>
      <c r="I11" s="241">
        <f t="shared" si="4"/>
        <v>0</v>
      </c>
      <c r="J11" s="241">
        <f t="shared" si="4"/>
        <v>0</v>
      </c>
      <c r="K11" s="241">
        <f t="shared" si="4"/>
        <v>0</v>
      </c>
      <c r="L11" s="241">
        <f t="shared" si="4"/>
        <v>0</v>
      </c>
      <c r="M11" s="241">
        <f t="shared" si="4"/>
        <v>0</v>
      </c>
      <c r="N11" s="241">
        <f t="shared" si="4"/>
        <v>0</v>
      </c>
      <c r="O11" s="241">
        <f t="shared" si="4"/>
        <v>0</v>
      </c>
      <c r="P11" s="241">
        <f t="shared" si="4"/>
        <v>0</v>
      </c>
      <c r="Q11" s="241">
        <f t="shared" si="4"/>
        <v>0</v>
      </c>
      <c r="R11" s="241">
        <f t="shared" si="4"/>
        <v>0</v>
      </c>
      <c r="S11" s="241">
        <f t="shared" si="4"/>
        <v>0</v>
      </c>
      <c r="T11" s="241">
        <f t="shared" si="4"/>
        <v>0</v>
      </c>
    </row>
    <row r="12" spans="2:20" x14ac:dyDescent="0.3">
      <c r="B12" s="158" t="s">
        <v>330</v>
      </c>
      <c r="C12" s="158" t="s">
        <v>334</v>
      </c>
      <c r="D12" s="164">
        <f t="shared" si="2"/>
        <v>0</v>
      </c>
      <c r="E12" s="164" t="str">
        <f>IF(D12&gt;0,C12&amp;IF(SUM(D13:$D$13)&gt;0,",",""),"")</f>
        <v/>
      </c>
      <c r="G12" s="158" t="s">
        <v>421</v>
      </c>
      <c r="H12" s="241">
        <f t="shared" ref="H12:T12" si="5">COUNTIF($J24,"*"&amp;H$7&amp;"*")+COUNTIF($J24,"*"&amp;H$8&amp;"*")</f>
        <v>0</v>
      </c>
      <c r="I12" s="241">
        <f t="shared" si="5"/>
        <v>0</v>
      </c>
      <c r="J12" s="241">
        <f t="shared" si="5"/>
        <v>0</v>
      </c>
      <c r="K12" s="241">
        <f t="shared" si="5"/>
        <v>0</v>
      </c>
      <c r="L12" s="241">
        <f t="shared" si="5"/>
        <v>0</v>
      </c>
      <c r="M12" s="241">
        <f t="shared" si="5"/>
        <v>0</v>
      </c>
      <c r="N12" s="241">
        <f t="shared" si="5"/>
        <v>0</v>
      </c>
      <c r="O12" s="241">
        <f t="shared" si="5"/>
        <v>0</v>
      </c>
      <c r="P12" s="241">
        <f t="shared" si="5"/>
        <v>0</v>
      </c>
      <c r="Q12" s="241">
        <f t="shared" si="5"/>
        <v>0</v>
      </c>
      <c r="R12" s="241">
        <f t="shared" si="5"/>
        <v>0</v>
      </c>
      <c r="S12" s="241">
        <f t="shared" si="5"/>
        <v>0</v>
      </c>
      <c r="T12" s="241">
        <f t="shared" si="5"/>
        <v>0</v>
      </c>
    </row>
    <row r="13" spans="2:20" x14ac:dyDescent="0.3">
      <c r="B13" s="158" t="s">
        <v>330</v>
      </c>
      <c r="C13" s="158" t="s">
        <v>335</v>
      </c>
      <c r="D13" s="164">
        <f t="shared" si="2"/>
        <v>0</v>
      </c>
      <c r="E13" s="164" t="str">
        <f>IF(D13&gt;0,C13,"")</f>
        <v/>
      </c>
      <c r="G13" s="158" t="s">
        <v>422</v>
      </c>
      <c r="H13" s="241">
        <f t="shared" ref="H13:T13" si="6">COUNTIF($L24,"*"&amp;H$7&amp;"*")+COUNTIF($L24,"*"&amp;H$8&amp;"*")</f>
        <v>0</v>
      </c>
      <c r="I13" s="241">
        <f t="shared" si="6"/>
        <v>0</v>
      </c>
      <c r="J13" s="241">
        <f t="shared" si="6"/>
        <v>0</v>
      </c>
      <c r="K13" s="241">
        <f t="shared" si="6"/>
        <v>0</v>
      </c>
      <c r="L13" s="241">
        <f t="shared" si="6"/>
        <v>0</v>
      </c>
      <c r="M13" s="241">
        <f t="shared" si="6"/>
        <v>0</v>
      </c>
      <c r="N13" s="241">
        <f t="shared" si="6"/>
        <v>0</v>
      </c>
      <c r="O13" s="241">
        <f t="shared" si="6"/>
        <v>0</v>
      </c>
      <c r="P13" s="241">
        <f t="shared" si="6"/>
        <v>0</v>
      </c>
      <c r="Q13" s="241">
        <f t="shared" si="6"/>
        <v>0</v>
      </c>
      <c r="R13" s="241">
        <f t="shared" si="6"/>
        <v>0</v>
      </c>
      <c r="S13" s="241">
        <f t="shared" si="6"/>
        <v>0</v>
      </c>
      <c r="T13" s="241">
        <f t="shared" si="6"/>
        <v>0</v>
      </c>
    </row>
    <row r="14" spans="2:20" x14ac:dyDescent="0.3">
      <c r="B14" s="158" t="s">
        <v>330</v>
      </c>
      <c r="C14" s="158" t="s">
        <v>336</v>
      </c>
      <c r="D14" s="164" t="str">
        <f>IF(SUM(D9:D13)=0,"　　　　　",ASC(E9&amp;E10&amp;E11&amp;E12&amp;E13))</f>
        <v>　　　　　</v>
      </c>
      <c r="E14" s="165"/>
      <c r="G14" s="158" t="s">
        <v>423</v>
      </c>
      <c r="H14" s="241">
        <f t="shared" ref="H14:T14" si="7">COUNTIF($N24,"*"&amp;H$7&amp;"*")+COUNTIF($N24,"*"&amp;H$8&amp;"*")</f>
        <v>0</v>
      </c>
      <c r="I14" s="241">
        <f t="shared" si="7"/>
        <v>0</v>
      </c>
      <c r="J14" s="241">
        <f t="shared" si="7"/>
        <v>0</v>
      </c>
      <c r="K14" s="241">
        <f t="shared" si="7"/>
        <v>0</v>
      </c>
      <c r="L14" s="241">
        <f t="shared" si="7"/>
        <v>0</v>
      </c>
      <c r="M14" s="241">
        <f t="shared" si="7"/>
        <v>0</v>
      </c>
      <c r="N14" s="241">
        <f t="shared" si="7"/>
        <v>0</v>
      </c>
      <c r="O14" s="241">
        <f t="shared" si="7"/>
        <v>0</v>
      </c>
      <c r="P14" s="241">
        <f t="shared" si="7"/>
        <v>0</v>
      </c>
      <c r="Q14" s="241">
        <f t="shared" si="7"/>
        <v>0</v>
      </c>
      <c r="R14" s="241">
        <f t="shared" si="7"/>
        <v>0</v>
      </c>
      <c r="S14" s="241">
        <f t="shared" si="7"/>
        <v>0</v>
      </c>
      <c r="T14" s="241">
        <f t="shared" si="7"/>
        <v>0</v>
      </c>
    </row>
    <row r="15" spans="2:20" x14ac:dyDescent="0.3">
      <c r="B15" s="159"/>
      <c r="C15" s="159"/>
    </row>
    <row r="16" spans="2:20" x14ac:dyDescent="0.3">
      <c r="B16" s="159"/>
      <c r="C16" s="159"/>
      <c r="D16" s="166" t="s">
        <v>357</v>
      </c>
      <c r="E16" s="167"/>
      <c r="F16" s="268" t="s">
        <v>408</v>
      </c>
      <c r="G16" s="269"/>
      <c r="H16" s="268" t="s">
        <v>409</v>
      </c>
      <c r="I16" s="269"/>
      <c r="J16" s="268" t="s">
        <v>410</v>
      </c>
      <c r="K16" s="270"/>
      <c r="L16" s="268" t="s">
        <v>411</v>
      </c>
      <c r="M16" s="269"/>
      <c r="N16" s="270" t="s">
        <v>412</v>
      </c>
      <c r="O16" s="269"/>
    </row>
    <row r="17" spans="2:15" ht="45" x14ac:dyDescent="0.3">
      <c r="B17" s="158"/>
      <c r="C17" s="166" t="s">
        <v>324</v>
      </c>
      <c r="D17" s="238" t="s">
        <v>393</v>
      </c>
      <c r="E17" s="238" t="s">
        <v>394</v>
      </c>
      <c r="F17" s="238" t="s">
        <v>393</v>
      </c>
      <c r="G17" s="238" t="s">
        <v>394</v>
      </c>
      <c r="H17" s="238" t="s">
        <v>393</v>
      </c>
      <c r="I17" s="238" t="s">
        <v>394</v>
      </c>
      <c r="J17" s="238" t="s">
        <v>393</v>
      </c>
      <c r="K17" s="238" t="s">
        <v>394</v>
      </c>
      <c r="L17" s="238" t="s">
        <v>393</v>
      </c>
      <c r="M17" s="238" t="s">
        <v>394</v>
      </c>
      <c r="N17" s="238" t="s">
        <v>393</v>
      </c>
      <c r="O17" s="238" t="s">
        <v>394</v>
      </c>
    </row>
    <row r="18" spans="2:15" x14ac:dyDescent="0.3">
      <c r="B18" s="160" t="s">
        <v>337</v>
      </c>
      <c r="C18" s="242" t="s">
        <v>338</v>
      </c>
      <c r="D18" s="241" t="str">
        <f>②申請者情報!$D15&amp;""</f>
        <v/>
      </c>
      <c r="E18" s="239" t="str">
        <f>TRIM(CLEAN(D18))</f>
        <v/>
      </c>
      <c r="F18" s="241" t="str">
        <f>②申請者情報!$D54&amp;""</f>
        <v/>
      </c>
      <c r="G18" s="239" t="str">
        <f>TRIM(CLEAN(F18))</f>
        <v/>
      </c>
      <c r="H18" s="241" t="str">
        <f>②申請者情報!$D93&amp;""</f>
        <v/>
      </c>
      <c r="I18" s="239" t="str">
        <f>TRIM(CLEAN(H18))</f>
        <v/>
      </c>
      <c r="J18" s="241" t="str">
        <f>②申請者情報!$D132&amp;""</f>
        <v/>
      </c>
      <c r="K18" s="239" t="str">
        <f>TRIM(CLEAN(J18))</f>
        <v/>
      </c>
      <c r="L18" s="241" t="str">
        <f>②申請者情報!$D171&amp;""</f>
        <v/>
      </c>
      <c r="M18" s="239" t="str">
        <f>TRIM(CLEAN(L18))</f>
        <v/>
      </c>
      <c r="N18" s="241" t="str">
        <f>②申請者情報!$D210&amp;""</f>
        <v/>
      </c>
      <c r="O18" s="239" t="str">
        <f>TRIM(CLEAN(N18))</f>
        <v/>
      </c>
    </row>
    <row r="19" spans="2:15" x14ac:dyDescent="0.3">
      <c r="B19" s="161" t="s">
        <v>337</v>
      </c>
      <c r="C19" s="243" t="s">
        <v>339</v>
      </c>
      <c r="D19" s="241" t="str">
        <f>②申請者情報!$D16&amp;""</f>
        <v/>
      </c>
      <c r="E19" s="239" t="str">
        <f t="shared" ref="E19:G36" si="8">TRIM(CLEAN(D19))</f>
        <v/>
      </c>
      <c r="F19" s="241" t="str">
        <f>②申請者情報!$D55&amp;""</f>
        <v/>
      </c>
      <c r="G19" s="239" t="str">
        <f t="shared" si="8"/>
        <v/>
      </c>
      <c r="H19" s="241" t="str">
        <f>②申請者情報!$D94&amp;""</f>
        <v/>
      </c>
      <c r="I19" s="239" t="str">
        <f t="shared" ref="I19" si="9">TRIM(CLEAN(H19))</f>
        <v/>
      </c>
      <c r="J19" s="241" t="str">
        <f>②申請者情報!$D133&amp;""</f>
        <v/>
      </c>
      <c r="K19" s="239" t="str">
        <f t="shared" ref="K19" si="10">TRIM(CLEAN(J19))</f>
        <v/>
      </c>
      <c r="L19" s="241" t="str">
        <f>②申請者情報!$D172&amp;""</f>
        <v/>
      </c>
      <c r="M19" s="239" t="str">
        <f t="shared" ref="M19" si="11">TRIM(CLEAN(L19))</f>
        <v/>
      </c>
      <c r="N19" s="241" t="str">
        <f>②申請者情報!$D211&amp;""</f>
        <v/>
      </c>
      <c r="O19" s="239" t="str">
        <f t="shared" ref="O19" si="12">TRIM(CLEAN(N19))</f>
        <v/>
      </c>
    </row>
    <row r="20" spans="2:15" x14ac:dyDescent="0.3">
      <c r="B20" s="161" t="s">
        <v>337</v>
      </c>
      <c r="C20" s="243" t="s">
        <v>340</v>
      </c>
      <c r="D20" s="241" t="str">
        <f>②申請者情報!$D17&amp;""</f>
        <v/>
      </c>
      <c r="E20" s="239" t="str">
        <f t="shared" si="8"/>
        <v/>
      </c>
      <c r="F20" s="241" t="str">
        <f>②申請者情報!$D56&amp;""</f>
        <v/>
      </c>
      <c r="G20" s="239" t="str">
        <f t="shared" si="8"/>
        <v/>
      </c>
      <c r="H20" s="241" t="str">
        <f>②申請者情報!$D95&amp;""</f>
        <v/>
      </c>
      <c r="I20" s="239" t="str">
        <f t="shared" ref="I20" si="13">TRIM(CLEAN(H20))</f>
        <v/>
      </c>
      <c r="J20" s="241" t="str">
        <f>②申請者情報!$D134&amp;""</f>
        <v/>
      </c>
      <c r="K20" s="239" t="str">
        <f t="shared" ref="K20" si="14">TRIM(CLEAN(J20))</f>
        <v/>
      </c>
      <c r="L20" s="241" t="str">
        <f>②申請者情報!$D173&amp;""</f>
        <v/>
      </c>
      <c r="M20" s="239" t="str">
        <f t="shared" ref="M20" si="15">TRIM(CLEAN(L20))</f>
        <v/>
      </c>
      <c r="N20" s="241" t="str">
        <f>②申請者情報!$D212&amp;""</f>
        <v/>
      </c>
      <c r="O20" s="239" t="str">
        <f t="shared" ref="O20" si="16">TRIM(CLEAN(N20))</f>
        <v/>
      </c>
    </row>
    <row r="21" spans="2:15" x14ac:dyDescent="0.3">
      <c r="B21" s="162" t="s">
        <v>337</v>
      </c>
      <c r="C21" s="244" t="s">
        <v>341</v>
      </c>
      <c r="D21" s="241" t="str">
        <f>②申請者情報!$D18&amp;""</f>
        <v/>
      </c>
      <c r="E21" s="239" t="str">
        <f t="shared" si="8"/>
        <v/>
      </c>
      <c r="F21" s="241" t="str">
        <f>②申請者情報!$D57&amp;""</f>
        <v/>
      </c>
      <c r="G21" s="239" t="str">
        <f t="shared" si="8"/>
        <v/>
      </c>
      <c r="H21" s="241" t="str">
        <f>②申請者情報!$D96&amp;""</f>
        <v/>
      </c>
      <c r="I21" s="239" t="str">
        <f t="shared" ref="I21" si="17">TRIM(CLEAN(H21))</f>
        <v/>
      </c>
      <c r="J21" s="241" t="str">
        <f>②申請者情報!$D135&amp;""</f>
        <v/>
      </c>
      <c r="K21" s="239" t="str">
        <f t="shared" ref="K21" si="18">TRIM(CLEAN(J21))</f>
        <v/>
      </c>
      <c r="L21" s="241" t="str">
        <f>②申請者情報!$D174&amp;""</f>
        <v/>
      </c>
      <c r="M21" s="239" t="str">
        <f t="shared" ref="M21" si="19">TRIM(CLEAN(L21))</f>
        <v/>
      </c>
      <c r="N21" s="241" t="str">
        <f>②申請者情報!$D213&amp;""</f>
        <v/>
      </c>
      <c r="O21" s="239" t="str">
        <f t="shared" ref="O21" si="20">TRIM(CLEAN(N21))</f>
        <v/>
      </c>
    </row>
    <row r="22" spans="2:15" x14ac:dyDescent="0.3">
      <c r="B22" s="160" t="s">
        <v>337</v>
      </c>
      <c r="C22" s="244" t="s">
        <v>342</v>
      </c>
      <c r="D22" s="241" t="str">
        <f>②申請者情報!$D20&amp;""</f>
        <v/>
      </c>
      <c r="E22" s="239" t="str">
        <f>TRIM(CLEAN(D22))</f>
        <v/>
      </c>
      <c r="F22" s="241" t="str">
        <f>②申請者情報!$D59&amp;""</f>
        <v/>
      </c>
      <c r="G22" s="239" t="str">
        <f>TRIM(CLEAN(F22))</f>
        <v/>
      </c>
      <c r="H22" s="241" t="str">
        <f>②申請者情報!$D98&amp;""</f>
        <v/>
      </c>
      <c r="I22" s="239" t="str">
        <f t="shared" ref="I22" si="21">TRIM(CLEAN(H22))</f>
        <v/>
      </c>
      <c r="J22" s="241" t="str">
        <f>②申請者情報!$D137&amp;""</f>
        <v/>
      </c>
      <c r="K22" s="239" t="str">
        <f t="shared" ref="K22" si="22">TRIM(CLEAN(J22))</f>
        <v/>
      </c>
      <c r="L22" s="241" t="str">
        <f>②申請者情報!$D176&amp;""</f>
        <v/>
      </c>
      <c r="M22" s="239" t="str">
        <f t="shared" ref="M22" si="23">TRIM(CLEAN(L22))</f>
        <v/>
      </c>
      <c r="N22" s="241" t="str">
        <f>②申請者情報!$D215&amp;""</f>
        <v/>
      </c>
      <c r="O22" s="239" t="str">
        <f t="shared" ref="O22" si="24">TRIM(CLEAN(N22))</f>
        <v/>
      </c>
    </row>
    <row r="23" spans="2:15" x14ac:dyDescent="0.3">
      <c r="B23" s="162" t="s">
        <v>337</v>
      </c>
      <c r="C23" s="244" t="s">
        <v>343</v>
      </c>
      <c r="D23" s="241" t="str">
        <f>②申請者情報!$D19&amp;""</f>
        <v/>
      </c>
      <c r="E23" s="239" t="str">
        <f>TRIM(CLEAN(D23))</f>
        <v/>
      </c>
      <c r="F23" s="241" t="str">
        <f>②申請者情報!$D58&amp;""</f>
        <v/>
      </c>
      <c r="G23" s="239" t="str">
        <f>TRIM(CLEAN(F23))</f>
        <v/>
      </c>
      <c r="H23" s="241" t="str">
        <f>②申請者情報!$D97&amp;""</f>
        <v/>
      </c>
      <c r="I23" s="239" t="str">
        <f>TRIM(CLEAN(H23))</f>
        <v/>
      </c>
      <c r="J23" s="241" t="str">
        <f>②申請者情報!$D136&amp;""</f>
        <v/>
      </c>
      <c r="K23" s="239" t="str">
        <f>TRIM(CLEAN(J23))</f>
        <v/>
      </c>
      <c r="L23" s="241" t="str">
        <f>②申請者情報!$D175&amp;""</f>
        <v/>
      </c>
      <c r="M23" s="239" t="str">
        <f>TRIM(CLEAN(L23))</f>
        <v/>
      </c>
      <c r="N23" s="241" t="str">
        <f>②申請者情報!$D214&amp;""</f>
        <v/>
      </c>
      <c r="O23" s="239" t="str">
        <f>TRIM(CLEAN(N23))</f>
        <v/>
      </c>
    </row>
    <row r="24" spans="2:15" x14ac:dyDescent="0.3">
      <c r="B24" s="314"/>
      <c r="C24" s="315" t="s">
        <v>486</v>
      </c>
      <c r="D24" s="241" t="str">
        <f>UPPER(ASC(E23))</f>
        <v/>
      </c>
      <c r="E24" s="241">
        <f>SUM(H9:T9)</f>
        <v>0</v>
      </c>
      <c r="F24" s="241" t="str">
        <f>UPPER(ASC(G23))</f>
        <v/>
      </c>
      <c r="G24" s="241">
        <f>SUM(H10:T10)</f>
        <v>0</v>
      </c>
      <c r="H24" s="241" t="str">
        <f>UPPER(ASC(I23))</f>
        <v/>
      </c>
      <c r="I24" s="241">
        <f>SUM(H11:T11)</f>
        <v>0</v>
      </c>
      <c r="J24" s="241" t="str">
        <f>UPPER(ASC(K23))</f>
        <v/>
      </c>
      <c r="K24" s="241">
        <f>SUM(H12:T12)</f>
        <v>0</v>
      </c>
      <c r="L24" s="241" t="str">
        <f>UPPER(ASC(M23))</f>
        <v/>
      </c>
      <c r="M24" s="241">
        <f>SUM(H13:T13)</f>
        <v>0</v>
      </c>
      <c r="N24" s="241" t="str">
        <f>UPPER(ASC(O23))</f>
        <v/>
      </c>
      <c r="O24" s="241">
        <f>SUM(H14:T14)</f>
        <v>0</v>
      </c>
    </row>
    <row r="25" spans="2:15" x14ac:dyDescent="0.3">
      <c r="B25" s="160" t="s">
        <v>337</v>
      </c>
      <c r="C25" s="242" t="s">
        <v>344</v>
      </c>
      <c r="D25" s="241" t="str">
        <f>②申請者情報!$D22&amp;""</f>
        <v/>
      </c>
      <c r="E25" s="239" t="str">
        <f t="shared" si="8"/>
        <v/>
      </c>
      <c r="F25" s="241" t="str">
        <f>②申請者情報!$D61&amp;""</f>
        <v/>
      </c>
      <c r="G25" s="239" t="str">
        <f t="shared" si="8"/>
        <v/>
      </c>
      <c r="H25" s="241" t="str">
        <f>②申請者情報!$D100&amp;""</f>
        <v/>
      </c>
      <c r="I25" s="239" t="str">
        <f t="shared" ref="I25" si="25">TRIM(CLEAN(H25))</f>
        <v/>
      </c>
      <c r="J25" s="241" t="str">
        <f>②申請者情報!$D139&amp;""</f>
        <v/>
      </c>
      <c r="K25" s="239" t="str">
        <f t="shared" ref="K25" si="26">TRIM(CLEAN(J25))</f>
        <v/>
      </c>
      <c r="L25" s="241" t="str">
        <f>②申請者情報!$D178&amp;""</f>
        <v/>
      </c>
      <c r="M25" s="239" t="str">
        <f t="shared" ref="M25" si="27">TRIM(CLEAN(L25))</f>
        <v/>
      </c>
      <c r="N25" s="241" t="str">
        <f>②申請者情報!$D217&amp;""</f>
        <v/>
      </c>
      <c r="O25" s="239" t="str">
        <f t="shared" ref="O25" si="28">TRIM(CLEAN(N25))</f>
        <v/>
      </c>
    </row>
    <row r="26" spans="2:15" x14ac:dyDescent="0.3">
      <c r="B26" s="161" t="s">
        <v>337</v>
      </c>
      <c r="C26" s="243" t="s">
        <v>345</v>
      </c>
      <c r="D26" s="241" t="str">
        <f>②申請者情報!$E22&amp;""</f>
        <v/>
      </c>
      <c r="E26" s="239" t="str">
        <f t="shared" si="8"/>
        <v/>
      </c>
      <c r="F26" s="241" t="str">
        <f>②申請者情報!$E61&amp;""</f>
        <v/>
      </c>
      <c r="G26" s="239" t="str">
        <f t="shared" si="8"/>
        <v/>
      </c>
      <c r="H26" s="241" t="str">
        <f>②申請者情報!$E100&amp;""</f>
        <v/>
      </c>
      <c r="I26" s="239" t="str">
        <f t="shared" ref="I26" si="29">TRIM(CLEAN(H26))</f>
        <v/>
      </c>
      <c r="J26" s="241" t="str">
        <f>②申請者情報!$E139&amp;""</f>
        <v/>
      </c>
      <c r="K26" s="239" t="str">
        <f t="shared" ref="K26" si="30">TRIM(CLEAN(J26))</f>
        <v/>
      </c>
      <c r="L26" s="241" t="str">
        <f>②申請者情報!$E178&amp;""</f>
        <v/>
      </c>
      <c r="M26" s="239" t="str">
        <f t="shared" ref="M26" si="31">TRIM(CLEAN(L26))</f>
        <v/>
      </c>
      <c r="N26" s="241" t="str">
        <f>②申請者情報!$E217&amp;""</f>
        <v/>
      </c>
      <c r="O26" s="239" t="str">
        <f t="shared" ref="O26" si="32">TRIM(CLEAN(N26))</f>
        <v/>
      </c>
    </row>
    <row r="27" spans="2:15" x14ac:dyDescent="0.3">
      <c r="B27" s="162" t="s">
        <v>337</v>
      </c>
      <c r="C27" s="244" t="s">
        <v>346</v>
      </c>
      <c r="D27" s="241" t="str">
        <f>②申請者情報!$H22&amp;""</f>
        <v/>
      </c>
      <c r="E27" s="239" t="str">
        <f t="shared" si="8"/>
        <v/>
      </c>
      <c r="F27" s="241" t="str">
        <f>②申請者情報!$H61&amp;""</f>
        <v/>
      </c>
      <c r="G27" s="239" t="str">
        <f t="shared" si="8"/>
        <v/>
      </c>
      <c r="H27" s="241" t="str">
        <f>②申請者情報!$H100&amp;""</f>
        <v/>
      </c>
      <c r="I27" s="239" t="str">
        <f t="shared" ref="I27" si="33">TRIM(CLEAN(H27))</f>
        <v/>
      </c>
      <c r="J27" s="241" t="str">
        <f>②申請者情報!$H139&amp;""</f>
        <v/>
      </c>
      <c r="K27" s="239" t="str">
        <f t="shared" ref="K27" si="34">TRIM(CLEAN(J27))</f>
        <v/>
      </c>
      <c r="L27" s="241" t="str">
        <f>②申請者情報!$H178&amp;""</f>
        <v/>
      </c>
      <c r="M27" s="239" t="str">
        <f t="shared" ref="M27" si="35">TRIM(CLEAN(L27))</f>
        <v/>
      </c>
      <c r="N27" s="241" t="str">
        <f>②申請者情報!$H217&amp;""</f>
        <v/>
      </c>
      <c r="O27" s="239" t="str">
        <f t="shared" ref="O27" si="36">TRIM(CLEAN(N27))</f>
        <v/>
      </c>
    </row>
    <row r="28" spans="2:15" x14ac:dyDescent="0.3">
      <c r="B28" s="160" t="s">
        <v>337</v>
      </c>
      <c r="C28" s="242" t="s">
        <v>347</v>
      </c>
      <c r="D28" s="241" t="str">
        <f>②申請者情報!$D24&amp;""</f>
        <v/>
      </c>
      <c r="E28" s="239" t="str">
        <f t="shared" si="8"/>
        <v/>
      </c>
      <c r="F28" s="241" t="str">
        <f>②申請者情報!$D63&amp;""</f>
        <v/>
      </c>
      <c r="G28" s="239" t="str">
        <f t="shared" si="8"/>
        <v/>
      </c>
      <c r="H28" s="241" t="str">
        <f>②申請者情報!$D102&amp;""</f>
        <v/>
      </c>
      <c r="I28" s="239" t="str">
        <f t="shared" ref="I28" si="37">TRIM(CLEAN(H28))</f>
        <v/>
      </c>
      <c r="J28" s="241" t="str">
        <f>②申請者情報!$D141&amp;""</f>
        <v/>
      </c>
      <c r="K28" s="239" t="str">
        <f t="shared" ref="K28" si="38">TRIM(CLEAN(J28))</f>
        <v/>
      </c>
      <c r="L28" s="241" t="str">
        <f>②申請者情報!$D180&amp;""</f>
        <v/>
      </c>
      <c r="M28" s="239" t="str">
        <f t="shared" ref="M28" si="39">TRIM(CLEAN(L28))</f>
        <v/>
      </c>
      <c r="N28" s="241" t="str">
        <f>②申請者情報!$D219&amp;""</f>
        <v/>
      </c>
      <c r="O28" s="239" t="str">
        <f t="shared" ref="O28" si="40">TRIM(CLEAN(N28))</f>
        <v/>
      </c>
    </row>
    <row r="29" spans="2:15" x14ac:dyDescent="0.3">
      <c r="B29" s="161" t="s">
        <v>337</v>
      </c>
      <c r="C29" s="243" t="s">
        <v>348</v>
      </c>
      <c r="D29" s="241" t="str">
        <f>②申請者情報!$D26&amp;""</f>
        <v/>
      </c>
      <c r="E29" s="239" t="str">
        <f t="shared" si="8"/>
        <v/>
      </c>
      <c r="F29" s="241" t="str">
        <f>②申請者情報!$D65&amp;""</f>
        <v/>
      </c>
      <c r="G29" s="239" t="str">
        <f t="shared" si="8"/>
        <v/>
      </c>
      <c r="H29" s="241" t="str">
        <f>②申請者情報!$D104&amp;""</f>
        <v/>
      </c>
      <c r="I29" s="239" t="str">
        <f t="shared" ref="I29" si="41">TRIM(CLEAN(H29))</f>
        <v/>
      </c>
      <c r="J29" s="241" t="str">
        <f>②申請者情報!$D143&amp;""</f>
        <v/>
      </c>
      <c r="K29" s="239" t="str">
        <f t="shared" ref="K29" si="42">TRIM(CLEAN(J29))</f>
        <v/>
      </c>
      <c r="L29" s="241" t="str">
        <f>②申請者情報!$D182&amp;""</f>
        <v/>
      </c>
      <c r="M29" s="239" t="str">
        <f t="shared" ref="M29" si="43">TRIM(CLEAN(L29))</f>
        <v/>
      </c>
      <c r="N29" s="241" t="str">
        <f>②申請者情報!$D221&amp;""</f>
        <v/>
      </c>
      <c r="O29" s="239" t="str">
        <f t="shared" ref="O29" si="44">TRIM(CLEAN(N29))</f>
        <v/>
      </c>
    </row>
    <row r="30" spans="2:15" x14ac:dyDescent="0.3">
      <c r="B30" s="161" t="s">
        <v>337</v>
      </c>
      <c r="C30" s="243" t="s">
        <v>349</v>
      </c>
      <c r="D30" s="241" t="str">
        <f>②申請者情報!$E26&amp;""</f>
        <v/>
      </c>
      <c r="E30" s="239" t="str">
        <f t="shared" si="8"/>
        <v/>
      </c>
      <c r="F30" s="241" t="str">
        <f>②申請者情報!$E65&amp;""</f>
        <v/>
      </c>
      <c r="G30" s="239" t="str">
        <f t="shared" si="8"/>
        <v/>
      </c>
      <c r="H30" s="241" t="str">
        <f>②申請者情報!$E104&amp;""</f>
        <v/>
      </c>
      <c r="I30" s="239" t="str">
        <f t="shared" ref="I30" si="45">TRIM(CLEAN(H30))</f>
        <v/>
      </c>
      <c r="J30" s="241" t="str">
        <f>②申請者情報!$E143&amp;""</f>
        <v/>
      </c>
      <c r="K30" s="239" t="str">
        <f t="shared" ref="K30" si="46">TRIM(CLEAN(J30))</f>
        <v/>
      </c>
      <c r="L30" s="241" t="str">
        <f>②申請者情報!$E182&amp;""</f>
        <v/>
      </c>
      <c r="M30" s="239" t="str">
        <f t="shared" ref="M30" si="47">TRIM(CLEAN(L30))</f>
        <v/>
      </c>
      <c r="N30" s="241" t="str">
        <f>②申請者情報!$E221&amp;""</f>
        <v/>
      </c>
      <c r="O30" s="239" t="str">
        <f t="shared" ref="O30" si="48">TRIM(CLEAN(N30))</f>
        <v/>
      </c>
    </row>
    <row r="31" spans="2:15" x14ac:dyDescent="0.3">
      <c r="B31" s="162" t="s">
        <v>337</v>
      </c>
      <c r="C31" s="244" t="s">
        <v>350</v>
      </c>
      <c r="D31" s="241" t="str">
        <f>②申請者情報!$H26&amp;""</f>
        <v/>
      </c>
      <c r="E31" s="239" t="str">
        <f t="shared" si="8"/>
        <v/>
      </c>
      <c r="F31" s="241" t="str">
        <f>②申請者情報!$H65&amp;""</f>
        <v/>
      </c>
      <c r="G31" s="239" t="str">
        <f t="shared" si="8"/>
        <v/>
      </c>
      <c r="H31" s="241" t="str">
        <f>②申請者情報!$H104&amp;""</f>
        <v/>
      </c>
      <c r="I31" s="239" t="str">
        <f t="shared" ref="I31" si="49">TRIM(CLEAN(H31))</f>
        <v/>
      </c>
      <c r="J31" s="241" t="str">
        <f>②申請者情報!$H143&amp;""</f>
        <v/>
      </c>
      <c r="K31" s="239" t="str">
        <f t="shared" ref="K31" si="50">TRIM(CLEAN(J31))</f>
        <v/>
      </c>
      <c r="L31" s="241" t="str">
        <f>②申請者情報!$H182&amp;""</f>
        <v/>
      </c>
      <c r="M31" s="239" t="str">
        <f t="shared" ref="M31" si="51">TRIM(CLEAN(L31))</f>
        <v/>
      </c>
      <c r="N31" s="241" t="str">
        <f>②申請者情報!$H221&amp;""</f>
        <v/>
      </c>
      <c r="O31" s="239" t="str">
        <f t="shared" ref="O31" si="52">TRIM(CLEAN(N31))</f>
        <v/>
      </c>
    </row>
    <row r="32" spans="2:15" x14ac:dyDescent="0.3">
      <c r="B32" s="158" t="s">
        <v>337</v>
      </c>
      <c r="C32" s="166" t="s">
        <v>351</v>
      </c>
      <c r="D32" s="241" t="str">
        <f>②申請者情報!$D27&amp;""</f>
        <v/>
      </c>
      <c r="E32" s="239" t="str">
        <f t="shared" si="8"/>
        <v/>
      </c>
      <c r="F32" s="241" t="str">
        <f>②申請者情報!$D66&amp;""</f>
        <v/>
      </c>
      <c r="G32" s="239" t="str">
        <f t="shared" si="8"/>
        <v/>
      </c>
      <c r="H32" s="241" t="str">
        <f>②申請者情報!$D105&amp;""</f>
        <v/>
      </c>
      <c r="I32" s="239" t="str">
        <f t="shared" ref="I32" si="53">TRIM(CLEAN(H32))</f>
        <v/>
      </c>
      <c r="J32" s="241" t="str">
        <f>②申請者情報!$D144&amp;""</f>
        <v/>
      </c>
      <c r="K32" s="239" t="str">
        <f t="shared" ref="K32" si="54">TRIM(CLEAN(J32))</f>
        <v/>
      </c>
      <c r="L32" s="241" t="str">
        <f>②申請者情報!$D183&amp;""</f>
        <v/>
      </c>
      <c r="M32" s="239" t="str">
        <f t="shared" ref="M32" si="55">TRIM(CLEAN(L32))</f>
        <v/>
      </c>
      <c r="N32" s="241" t="str">
        <f>②申請者情報!$D222&amp;""</f>
        <v/>
      </c>
      <c r="O32" s="239" t="str">
        <f t="shared" ref="O32" si="56">TRIM(CLEAN(N32))</f>
        <v/>
      </c>
    </row>
    <row r="33" spans="2:15" x14ac:dyDescent="0.3">
      <c r="B33" s="160" t="s">
        <v>337</v>
      </c>
      <c r="C33" s="242" t="s">
        <v>352</v>
      </c>
      <c r="D33" s="241" t="str">
        <f>②申請者情報!$D28&amp;""</f>
        <v/>
      </c>
      <c r="E33" s="241" t="str">
        <f>TRIM(CLEAN(D33))</f>
        <v/>
      </c>
      <c r="F33" s="241" t="str">
        <f>②申請者情報!$D67&amp;""</f>
        <v/>
      </c>
      <c r="G33" s="241" t="str">
        <f>TRIM(CLEAN(F33))</f>
        <v/>
      </c>
      <c r="H33" s="241" t="str">
        <f>②申請者情報!$D106&amp;""</f>
        <v/>
      </c>
      <c r="I33" s="241" t="str">
        <f>TRIM(CLEAN(H33))</f>
        <v/>
      </c>
      <c r="J33" s="241" t="str">
        <f>②申請者情報!$D145&amp;""</f>
        <v/>
      </c>
      <c r="K33" s="241" t="str">
        <f>TRIM(CLEAN(J33))</f>
        <v/>
      </c>
      <c r="L33" s="241" t="str">
        <f>②申請者情報!$D184&amp;""</f>
        <v/>
      </c>
      <c r="M33" s="241" t="str">
        <f>TRIM(CLEAN(L33))</f>
        <v/>
      </c>
      <c r="N33" s="241" t="str">
        <f>②申請者情報!$D223&amp;""</f>
        <v/>
      </c>
      <c r="O33" s="241" t="str">
        <f>TRIM(CLEAN(N33))</f>
        <v/>
      </c>
    </row>
    <row r="34" spans="2:15" x14ac:dyDescent="0.3">
      <c r="B34" s="161" t="s">
        <v>337</v>
      </c>
      <c r="C34" s="243" t="s">
        <v>353</v>
      </c>
      <c r="D34" s="241" t="str">
        <f>②申請者情報!$G28&amp;""</f>
        <v/>
      </c>
      <c r="E34" s="241" t="str">
        <f t="shared" si="8"/>
        <v/>
      </c>
      <c r="F34" s="241" t="str">
        <f>②申請者情報!$G67&amp;""</f>
        <v/>
      </c>
      <c r="G34" s="241" t="str">
        <f t="shared" si="8"/>
        <v/>
      </c>
      <c r="H34" s="241" t="str">
        <f>②申請者情報!$G106&amp;""</f>
        <v/>
      </c>
      <c r="I34" s="241" t="str">
        <f t="shared" ref="I34" si="57">TRIM(CLEAN(H34))</f>
        <v/>
      </c>
      <c r="J34" s="241" t="str">
        <f>②申請者情報!$G145&amp;""</f>
        <v/>
      </c>
      <c r="K34" s="241" t="str">
        <f t="shared" ref="K34" si="58">TRIM(CLEAN(J34))</f>
        <v/>
      </c>
      <c r="L34" s="241" t="str">
        <f>②申請者情報!$G184&amp;""</f>
        <v/>
      </c>
      <c r="M34" s="241" t="str">
        <f t="shared" ref="M34" si="59">TRIM(CLEAN(L34))</f>
        <v/>
      </c>
      <c r="N34" s="241" t="str">
        <f>②申請者情報!$G223&amp;""</f>
        <v/>
      </c>
      <c r="O34" s="241" t="str">
        <f t="shared" ref="O34" si="60">TRIM(CLEAN(N34))</f>
        <v/>
      </c>
    </row>
    <row r="35" spans="2:15" x14ac:dyDescent="0.3">
      <c r="B35" s="162" t="s">
        <v>337</v>
      </c>
      <c r="C35" s="244" t="s">
        <v>354</v>
      </c>
      <c r="D35" s="241" t="b">
        <f>AND(E33&lt;&gt;"",E34&lt;&gt;"")</f>
        <v>0</v>
      </c>
      <c r="E35" s="239" t="str">
        <f>IF(D35=TRUE,E33&amp;"@"&amp;E34,"")</f>
        <v/>
      </c>
      <c r="F35" s="241" t="b">
        <f>AND(G33&lt;&gt;"",G34&lt;&gt;"")</f>
        <v>0</v>
      </c>
      <c r="G35" s="239" t="str">
        <f>IF(F35=TRUE,G33&amp;"@"&amp;G34,"")</f>
        <v/>
      </c>
      <c r="H35" s="241" t="b">
        <f>AND(I33&lt;&gt;"",I34&lt;&gt;"")</f>
        <v>0</v>
      </c>
      <c r="I35" s="239" t="str">
        <f>IF(H35=TRUE,I33&amp;"@"&amp;I34,"")</f>
        <v/>
      </c>
      <c r="J35" s="241" t="b">
        <f>AND(K33&lt;&gt;"",K34&lt;&gt;"")</f>
        <v>0</v>
      </c>
      <c r="K35" s="239" t="str">
        <f>IF(J35=TRUE,K33&amp;"@"&amp;K34,"")</f>
        <v/>
      </c>
      <c r="L35" s="241" t="b">
        <f>AND(M33&lt;&gt;"",M34&lt;&gt;"")</f>
        <v>0</v>
      </c>
      <c r="M35" s="239" t="str">
        <f>IF(L35=TRUE,M33&amp;"@"&amp;M34,"")</f>
        <v/>
      </c>
      <c r="N35" s="241" t="b">
        <f>AND(O33&lt;&gt;"",O34&lt;&gt;"")</f>
        <v>0</v>
      </c>
      <c r="O35" s="239" t="str">
        <f>IF(N35=TRUE,O33&amp;"@"&amp;O34,"")</f>
        <v/>
      </c>
    </row>
    <row r="36" spans="2:15" ht="15.6" thickBot="1" x14ac:dyDescent="0.35">
      <c r="B36" s="158" t="s">
        <v>337</v>
      </c>
      <c r="C36" s="166" t="s">
        <v>212</v>
      </c>
      <c r="D36" s="241" t="str">
        <f>②申請者情報!$H34&amp;""</f>
        <v/>
      </c>
      <c r="E36" s="239" t="str">
        <f t="shared" si="8"/>
        <v/>
      </c>
      <c r="F36" s="241" t="str">
        <f>②申請者情報!$H73&amp;""</f>
        <v/>
      </c>
      <c r="G36" s="239" t="str">
        <f t="shared" si="8"/>
        <v/>
      </c>
      <c r="H36" s="241" t="str">
        <f>②申請者情報!$H112&amp;""</f>
        <v/>
      </c>
      <c r="I36" s="239" t="str">
        <f t="shared" ref="I36" si="61">TRIM(CLEAN(H36))</f>
        <v/>
      </c>
      <c r="J36" s="241" t="str">
        <f>②申請者情報!$H151&amp;""</f>
        <v/>
      </c>
      <c r="K36" s="239" t="str">
        <f t="shared" ref="K36" si="62">TRIM(CLEAN(J36))</f>
        <v/>
      </c>
      <c r="L36" s="241" t="str">
        <f>②申請者情報!$H190&amp;""</f>
        <v/>
      </c>
      <c r="M36" s="239" t="str">
        <f t="shared" ref="M36" si="63">TRIM(CLEAN(L36))</f>
        <v/>
      </c>
      <c r="N36" s="241" t="str">
        <f>②申請者情報!$H229&amp;""</f>
        <v/>
      </c>
      <c r="O36" s="239" t="str">
        <f t="shared" ref="O36" si="64">TRIM(CLEAN(N36))</f>
        <v/>
      </c>
    </row>
    <row r="37" spans="2:15" ht="15.6" thickTop="1" x14ac:dyDescent="0.3">
      <c r="B37" s="265" t="s">
        <v>337</v>
      </c>
      <c r="C37" s="271" t="s">
        <v>431</v>
      </c>
      <c r="D37" s="266">
        <f>②申請者情報!$L35</f>
        <v>0</v>
      </c>
      <c r="E37" s="266">
        <f>D37</f>
        <v>0</v>
      </c>
      <c r="F37" s="266">
        <f>②申請者情報!$L74</f>
        <v>0</v>
      </c>
      <c r="G37" s="266">
        <f>F37</f>
        <v>0</v>
      </c>
      <c r="H37" s="266">
        <f>②申請者情報!$L113</f>
        <v>0</v>
      </c>
      <c r="I37" s="266">
        <f>H37</f>
        <v>0</v>
      </c>
      <c r="J37" s="266">
        <f>②申請者情報!$L152</f>
        <v>0</v>
      </c>
      <c r="K37" s="266">
        <f>J37</f>
        <v>0</v>
      </c>
      <c r="L37" s="266">
        <f>②申請者情報!$L191</f>
        <v>0</v>
      </c>
      <c r="M37" s="266">
        <f>L37</f>
        <v>0</v>
      </c>
      <c r="N37" s="266">
        <f>②申請者情報!$L230</f>
        <v>0</v>
      </c>
      <c r="O37" s="266">
        <f>N37</f>
        <v>0</v>
      </c>
    </row>
    <row r="38" spans="2:15" x14ac:dyDescent="0.3">
      <c r="B38" s="158" t="s">
        <v>337</v>
      </c>
      <c r="C38" s="305" t="s">
        <v>432</v>
      </c>
      <c r="D38" s="241">
        <f>②申請者情報!$H35</f>
        <v>0</v>
      </c>
      <c r="E38" s="239">
        <f>IF(D36="オ",0,D38)</f>
        <v>0</v>
      </c>
      <c r="F38" s="241">
        <f>②申請者情報!$H74</f>
        <v>0</v>
      </c>
      <c r="G38" s="239">
        <f>IF(F36="オ",0,F38)</f>
        <v>0</v>
      </c>
      <c r="H38" s="241">
        <f>②申請者情報!$H113</f>
        <v>0</v>
      </c>
      <c r="I38" s="239">
        <f>IF(H36="オ",0,H38)</f>
        <v>0</v>
      </c>
      <c r="J38" s="241">
        <f>②申請者情報!$H152</f>
        <v>0</v>
      </c>
      <c r="K38" s="239">
        <f>IF(J36="オ",0,J38)</f>
        <v>0</v>
      </c>
      <c r="L38" s="241">
        <f>②申請者情報!$H191</f>
        <v>0</v>
      </c>
      <c r="M38" s="239">
        <f>IF(L36="オ",0,L38)</f>
        <v>0</v>
      </c>
      <c r="N38" s="241">
        <f>②申請者情報!$H230</f>
        <v>0</v>
      </c>
      <c r="O38" s="239">
        <f>IF(N36="オ",0,N38)</f>
        <v>0</v>
      </c>
    </row>
    <row r="39" spans="2:15" x14ac:dyDescent="0.3">
      <c r="B39" s="272"/>
      <c r="C39" s="272"/>
    </row>
    <row r="40" spans="2:15" x14ac:dyDescent="0.3">
      <c r="B40" s="158"/>
      <c r="C40" s="268" t="s">
        <v>367</v>
      </c>
      <c r="D40" s="269"/>
      <c r="E40" s="268" t="s">
        <v>424</v>
      </c>
      <c r="F40" s="269"/>
      <c r="G40" s="268" t="s">
        <v>425</v>
      </c>
      <c r="H40" s="270"/>
      <c r="I40" s="269"/>
      <c r="J40" s="268" t="s">
        <v>426</v>
      </c>
      <c r="K40" s="270"/>
      <c r="L40" s="269"/>
    </row>
    <row r="41" spans="2:15" ht="45" x14ac:dyDescent="0.3">
      <c r="B41" s="158"/>
      <c r="C41" s="268" t="s">
        <v>427</v>
      </c>
      <c r="D41" s="273" t="s">
        <v>428</v>
      </c>
      <c r="E41" s="274" t="s">
        <v>395</v>
      </c>
      <c r="F41" s="275" t="s">
        <v>363</v>
      </c>
      <c r="G41" s="273"/>
      <c r="H41" s="276" t="s">
        <v>382</v>
      </c>
      <c r="I41" s="275" t="s">
        <v>383</v>
      </c>
      <c r="J41" s="274" t="s">
        <v>55</v>
      </c>
      <c r="K41" s="277" t="s">
        <v>28</v>
      </c>
      <c r="L41" s="278" t="s">
        <v>29</v>
      </c>
    </row>
    <row r="42" spans="2:15" x14ac:dyDescent="0.3">
      <c r="B42" s="160" t="s">
        <v>490</v>
      </c>
      <c r="C42" s="279" t="s">
        <v>402</v>
      </c>
      <c r="D42" s="280" t="s">
        <v>360</v>
      </c>
      <c r="E42" s="335">
        <f>②申請者情報!$W39</f>
        <v>0</v>
      </c>
      <c r="F42" s="336">
        <f>②申請者情報!$Y39</f>
        <v>0</v>
      </c>
      <c r="G42" s="281" t="s">
        <v>397</v>
      </c>
      <c r="H42" s="335">
        <f>②申請者情報!$Z39</f>
        <v>0</v>
      </c>
      <c r="I42" s="336">
        <f>②申請者情報!$AA39</f>
        <v>0</v>
      </c>
      <c r="J42" s="337">
        <f>③様式第１_別紙１!AA6</f>
        <v>0</v>
      </c>
      <c r="K42" s="338">
        <f>③様式第１_別紙１!AB6</f>
        <v>0</v>
      </c>
      <c r="L42" s="339">
        <f>③様式第１_別紙１!U6</f>
        <v>0</v>
      </c>
    </row>
    <row r="43" spans="2:15" x14ac:dyDescent="0.3">
      <c r="B43" s="282"/>
      <c r="C43" s="283"/>
      <c r="D43" s="284" t="s">
        <v>360</v>
      </c>
      <c r="E43" s="342" t="s">
        <v>360</v>
      </c>
      <c r="F43" s="344" t="s">
        <v>360</v>
      </c>
      <c r="G43" s="285" t="s">
        <v>398</v>
      </c>
      <c r="H43" s="340">
        <f>②申請者情報!$Z40</f>
        <v>0</v>
      </c>
      <c r="I43" s="341">
        <f>②申請者情報!$AA40</f>
        <v>0</v>
      </c>
      <c r="J43" s="342" t="s">
        <v>360</v>
      </c>
      <c r="K43" s="343" t="s">
        <v>360</v>
      </c>
      <c r="L43" s="344" t="s">
        <v>360</v>
      </c>
    </row>
    <row r="44" spans="2:15" x14ac:dyDescent="0.3">
      <c r="B44" s="282"/>
      <c r="C44" s="286"/>
      <c r="D44" s="287" t="s">
        <v>360</v>
      </c>
      <c r="E44" s="347" t="s">
        <v>360</v>
      </c>
      <c r="F44" s="349" t="s">
        <v>360</v>
      </c>
      <c r="G44" s="288" t="s">
        <v>399</v>
      </c>
      <c r="H44" s="345">
        <f>②申請者情報!$Z41</f>
        <v>0</v>
      </c>
      <c r="I44" s="346">
        <f>②申請者情報!$AA41</f>
        <v>0</v>
      </c>
      <c r="J44" s="347" t="s">
        <v>360</v>
      </c>
      <c r="K44" s="348" t="s">
        <v>360</v>
      </c>
      <c r="L44" s="349" t="s">
        <v>360</v>
      </c>
    </row>
    <row r="45" spans="2:15" x14ac:dyDescent="0.3">
      <c r="B45" s="282"/>
      <c r="C45" s="289" t="s">
        <v>406</v>
      </c>
      <c r="D45" s="252" t="s">
        <v>413</v>
      </c>
      <c r="E45" s="375">
        <f>COUNTIF(E46:E50,"&lt;&gt;0")</f>
        <v>0</v>
      </c>
      <c r="F45" s="336">
        <f>IF(②申請者情報!W47&gt;0,②申請者情報!I47,SUM(F46:F50))</f>
        <v>0</v>
      </c>
      <c r="G45" s="281" t="s">
        <v>396</v>
      </c>
      <c r="H45" s="335">
        <f>②申請者情報!$Z42</f>
        <v>0</v>
      </c>
      <c r="I45" s="336">
        <f>②申請者情報!$AA42</f>
        <v>0</v>
      </c>
      <c r="J45" s="337">
        <f>③様式第１_別紙１!AA7</f>
        <v>0</v>
      </c>
      <c r="K45" s="338">
        <f>③様式第１_別紙１!AB7</f>
        <v>0</v>
      </c>
      <c r="L45" s="339">
        <f>③様式第１_別紙１!U7</f>
        <v>0</v>
      </c>
    </row>
    <row r="46" spans="2:15" x14ac:dyDescent="0.3">
      <c r="B46" s="282"/>
      <c r="C46" s="290"/>
      <c r="D46" s="253" t="s">
        <v>331</v>
      </c>
      <c r="E46" s="340">
        <f>②申請者情報!$W42</f>
        <v>0</v>
      </c>
      <c r="F46" s="341">
        <f>②申請者情報!$Y42</f>
        <v>0</v>
      </c>
      <c r="G46" s="285" t="s">
        <v>360</v>
      </c>
      <c r="H46" s="342" t="s">
        <v>360</v>
      </c>
      <c r="I46" s="344" t="s">
        <v>360</v>
      </c>
      <c r="J46" s="350">
        <f>③様式第１_別紙１!AA8</f>
        <v>0</v>
      </c>
      <c r="K46" s="351">
        <f>③様式第１_別紙１!AB8</f>
        <v>0</v>
      </c>
      <c r="L46" s="352" t="s">
        <v>407</v>
      </c>
    </row>
    <row r="47" spans="2:15" x14ac:dyDescent="0.3">
      <c r="B47" s="282"/>
      <c r="C47" s="290"/>
      <c r="D47" s="253" t="s">
        <v>332</v>
      </c>
      <c r="E47" s="340">
        <f>②申請者情報!$W43</f>
        <v>0</v>
      </c>
      <c r="F47" s="341">
        <f>②申請者情報!$Y43</f>
        <v>0</v>
      </c>
      <c r="G47" s="285" t="s">
        <v>360</v>
      </c>
      <c r="H47" s="342" t="s">
        <v>360</v>
      </c>
      <c r="I47" s="344" t="s">
        <v>360</v>
      </c>
      <c r="J47" s="350">
        <f>③様式第１_別紙１!AA9</f>
        <v>0</v>
      </c>
      <c r="K47" s="351">
        <f>③様式第１_別紙１!AB9</f>
        <v>0</v>
      </c>
      <c r="L47" s="352" t="s">
        <v>407</v>
      </c>
    </row>
    <row r="48" spans="2:15" x14ac:dyDescent="0.3">
      <c r="B48" s="282"/>
      <c r="C48" s="290"/>
      <c r="D48" s="253" t="s">
        <v>333</v>
      </c>
      <c r="E48" s="340">
        <f>②申請者情報!$W44</f>
        <v>0</v>
      </c>
      <c r="F48" s="341">
        <f>②申請者情報!$Y44</f>
        <v>0</v>
      </c>
      <c r="G48" s="285" t="s">
        <v>360</v>
      </c>
      <c r="H48" s="342" t="s">
        <v>360</v>
      </c>
      <c r="I48" s="344" t="s">
        <v>360</v>
      </c>
      <c r="J48" s="350">
        <f>③様式第１_別紙１!AA10</f>
        <v>0</v>
      </c>
      <c r="K48" s="351">
        <f>③様式第１_別紙１!AB10</f>
        <v>0</v>
      </c>
      <c r="L48" s="352" t="s">
        <v>407</v>
      </c>
    </row>
    <row r="49" spans="2:12" x14ac:dyDescent="0.3">
      <c r="B49" s="282"/>
      <c r="C49" s="290"/>
      <c r="D49" s="253" t="s">
        <v>334</v>
      </c>
      <c r="E49" s="340">
        <f>②申請者情報!$W45</f>
        <v>0</v>
      </c>
      <c r="F49" s="341">
        <f>②申請者情報!$Y45</f>
        <v>0</v>
      </c>
      <c r="G49" s="285" t="s">
        <v>360</v>
      </c>
      <c r="H49" s="342" t="s">
        <v>360</v>
      </c>
      <c r="I49" s="344" t="s">
        <v>360</v>
      </c>
      <c r="J49" s="350">
        <f>③様式第１_別紙１!AA11</f>
        <v>0</v>
      </c>
      <c r="K49" s="351">
        <f>③様式第１_別紙１!AB11</f>
        <v>0</v>
      </c>
      <c r="L49" s="352" t="s">
        <v>407</v>
      </c>
    </row>
    <row r="50" spans="2:12" x14ac:dyDescent="0.3">
      <c r="B50" s="282"/>
      <c r="C50" s="291"/>
      <c r="D50" s="254" t="s">
        <v>335</v>
      </c>
      <c r="E50" s="345">
        <f>②申請者情報!$W46</f>
        <v>0</v>
      </c>
      <c r="F50" s="346">
        <f>②申請者情報!$Y46</f>
        <v>0</v>
      </c>
      <c r="G50" s="288" t="s">
        <v>360</v>
      </c>
      <c r="H50" s="347" t="s">
        <v>360</v>
      </c>
      <c r="I50" s="349" t="s">
        <v>360</v>
      </c>
      <c r="J50" s="353">
        <f>③様式第１_別紙１!AA12</f>
        <v>0</v>
      </c>
      <c r="K50" s="354">
        <f>③様式第１_別紙１!AB12</f>
        <v>0</v>
      </c>
      <c r="L50" s="355" t="s">
        <v>407</v>
      </c>
    </row>
    <row r="51" spans="2:12" x14ac:dyDescent="0.3">
      <c r="B51" s="282"/>
      <c r="C51" s="292" t="s">
        <v>403</v>
      </c>
      <c r="D51" s="293" t="s">
        <v>360</v>
      </c>
      <c r="E51" s="356">
        <f>②申請者情報!$W48</f>
        <v>0</v>
      </c>
      <c r="F51" s="357">
        <f>②申請者情報!$Y48</f>
        <v>0</v>
      </c>
      <c r="G51" s="273" t="s">
        <v>396</v>
      </c>
      <c r="H51" s="356">
        <f>②申請者情報!$Z48</f>
        <v>0</v>
      </c>
      <c r="I51" s="357">
        <f>②申請者情報!$AA48</f>
        <v>0</v>
      </c>
      <c r="J51" s="358">
        <f>③様式第１_別紙１!AA13</f>
        <v>0</v>
      </c>
      <c r="K51" s="359">
        <f>③様式第１_別紙１!AB13</f>
        <v>0</v>
      </c>
      <c r="L51" s="360">
        <f>③様式第１_別紙１!U13</f>
        <v>0</v>
      </c>
    </row>
    <row r="52" spans="2:12" x14ac:dyDescent="0.3">
      <c r="B52" s="282"/>
      <c r="C52" s="294" t="s">
        <v>436</v>
      </c>
      <c r="D52" s="295" t="s">
        <v>360</v>
      </c>
      <c r="E52" s="361">
        <f>②申請者情報!$W49</f>
        <v>0</v>
      </c>
      <c r="F52" s="362">
        <f>②申請者情報!$Y49</f>
        <v>0</v>
      </c>
      <c r="G52" s="296" t="s">
        <v>396</v>
      </c>
      <c r="H52" s="361">
        <f>②申請者情報!$Z49</f>
        <v>0</v>
      </c>
      <c r="I52" s="362">
        <f>②申請者情報!$AA49</f>
        <v>0</v>
      </c>
      <c r="J52" s="363">
        <f>③様式第１_別紙１!AA14</f>
        <v>0</v>
      </c>
      <c r="K52" s="364">
        <f>③様式第１_別紙１!AB14</f>
        <v>0</v>
      </c>
      <c r="L52" s="365">
        <f>③様式第１_別紙１!U14</f>
        <v>0</v>
      </c>
    </row>
    <row r="53" spans="2:12" x14ac:dyDescent="0.3">
      <c r="B53" s="282"/>
      <c r="C53" s="292" t="s">
        <v>404</v>
      </c>
      <c r="D53" s="293" t="s">
        <v>360</v>
      </c>
      <c r="E53" s="356">
        <f>②申請者情報!$W50</f>
        <v>0</v>
      </c>
      <c r="F53" s="357">
        <f>②申請者情報!$Y50</f>
        <v>0</v>
      </c>
      <c r="G53" s="273" t="s">
        <v>400</v>
      </c>
      <c r="H53" s="356">
        <f>②申請者情報!$Z50</f>
        <v>0</v>
      </c>
      <c r="I53" s="357">
        <f>②申請者情報!$AA50</f>
        <v>0</v>
      </c>
      <c r="J53" s="358">
        <f>③様式第１_別紙１!AA15</f>
        <v>0</v>
      </c>
      <c r="K53" s="359">
        <f>③様式第１_別紙１!AB15</f>
        <v>0</v>
      </c>
      <c r="L53" s="360">
        <f>③様式第１_別紙１!U15</f>
        <v>0</v>
      </c>
    </row>
    <row r="54" spans="2:12" x14ac:dyDescent="0.3">
      <c r="B54" s="282"/>
      <c r="C54" s="297" t="s">
        <v>405</v>
      </c>
      <c r="D54" s="298" t="s">
        <v>360</v>
      </c>
      <c r="E54" s="366">
        <f>②申請者情報!$W51</f>
        <v>0</v>
      </c>
      <c r="F54" s="367">
        <f>②申請者情報!$Y51</f>
        <v>0</v>
      </c>
      <c r="G54" s="299" t="s">
        <v>400</v>
      </c>
      <c r="H54" s="366">
        <f>②申請者情報!$Z51</f>
        <v>0</v>
      </c>
      <c r="I54" s="367">
        <f>②申請者情報!$AA51</f>
        <v>0</v>
      </c>
      <c r="J54" s="368">
        <f>③様式第１_別紙１!AA16</f>
        <v>0</v>
      </c>
      <c r="K54" s="369">
        <f>③様式第１_別紙１!AB16</f>
        <v>0</v>
      </c>
      <c r="L54" s="370">
        <f>③様式第１_別紙１!U16</f>
        <v>0</v>
      </c>
    </row>
    <row r="55" spans="2:12" ht="15.6" thickBot="1" x14ac:dyDescent="0.35">
      <c r="B55" s="319"/>
      <c r="C55" s="320"/>
      <c r="D55" s="321" t="s">
        <v>360</v>
      </c>
      <c r="E55" s="373" t="s">
        <v>360</v>
      </c>
      <c r="F55" s="372" t="s">
        <v>360</v>
      </c>
      <c r="G55" s="322" t="s">
        <v>401</v>
      </c>
      <c r="H55" s="371">
        <f>②申請者情報!$AD51</f>
        <v>0</v>
      </c>
      <c r="I55" s="372" t="s">
        <v>360</v>
      </c>
      <c r="J55" s="373" t="s">
        <v>360</v>
      </c>
      <c r="K55" s="374" t="s">
        <v>360</v>
      </c>
      <c r="L55" s="372" t="s">
        <v>360</v>
      </c>
    </row>
    <row r="56" spans="2:12" x14ac:dyDescent="0.3">
      <c r="B56" s="317" t="s">
        <v>419</v>
      </c>
      <c r="C56" s="318" t="s">
        <v>402</v>
      </c>
      <c r="D56" s="298" t="s">
        <v>360</v>
      </c>
      <c r="E56" s="366">
        <f>②申請者情報!$W78</f>
        <v>0</v>
      </c>
      <c r="F56" s="367">
        <f>②申請者情報!$Y78</f>
        <v>0</v>
      </c>
      <c r="G56" s="299" t="s">
        <v>397</v>
      </c>
      <c r="H56" s="366">
        <f>②申請者情報!$Z78</f>
        <v>0</v>
      </c>
      <c r="I56" s="367">
        <f>②申請者情報!$AA78</f>
        <v>0</v>
      </c>
      <c r="J56" s="368">
        <f>③様式第１_別紙１!AA17</f>
        <v>0</v>
      </c>
      <c r="K56" s="369">
        <f>③様式第１_別紙１!AB17</f>
        <v>0</v>
      </c>
      <c r="L56" s="370">
        <f>③様式第１_別紙１!U17</f>
        <v>0</v>
      </c>
    </row>
    <row r="57" spans="2:12" x14ac:dyDescent="0.3">
      <c r="B57" s="282"/>
      <c r="C57" s="283"/>
      <c r="D57" s="284" t="s">
        <v>360</v>
      </c>
      <c r="E57" s="342" t="s">
        <v>360</v>
      </c>
      <c r="F57" s="344" t="s">
        <v>360</v>
      </c>
      <c r="G57" s="285" t="s">
        <v>398</v>
      </c>
      <c r="H57" s="340">
        <f>②申請者情報!$Z79</f>
        <v>0</v>
      </c>
      <c r="I57" s="341">
        <f>②申請者情報!$AA79</f>
        <v>0</v>
      </c>
      <c r="J57" s="342" t="s">
        <v>360</v>
      </c>
      <c r="K57" s="343" t="s">
        <v>360</v>
      </c>
      <c r="L57" s="344" t="s">
        <v>360</v>
      </c>
    </row>
    <row r="58" spans="2:12" x14ac:dyDescent="0.3">
      <c r="B58" s="282"/>
      <c r="C58" s="286"/>
      <c r="D58" s="287" t="s">
        <v>360</v>
      </c>
      <c r="E58" s="347" t="s">
        <v>360</v>
      </c>
      <c r="F58" s="349" t="s">
        <v>360</v>
      </c>
      <c r="G58" s="288" t="s">
        <v>399</v>
      </c>
      <c r="H58" s="345">
        <f>②申請者情報!$Z80</f>
        <v>0</v>
      </c>
      <c r="I58" s="346">
        <f>②申請者情報!$AA80</f>
        <v>0</v>
      </c>
      <c r="J58" s="347" t="s">
        <v>360</v>
      </c>
      <c r="K58" s="348" t="s">
        <v>360</v>
      </c>
      <c r="L58" s="349" t="s">
        <v>360</v>
      </c>
    </row>
    <row r="59" spans="2:12" x14ac:dyDescent="0.3">
      <c r="B59" s="282"/>
      <c r="C59" s="289" t="s">
        <v>406</v>
      </c>
      <c r="D59" s="252" t="s">
        <v>413</v>
      </c>
      <c r="E59" s="375">
        <f>COUNTIF(E60:E64,"&lt;&gt;0")</f>
        <v>0</v>
      </c>
      <c r="F59" s="336">
        <f>IF(②申請者情報!W86&gt;0,②申請者情報!I86,SUM(F60:F64))</f>
        <v>0</v>
      </c>
      <c r="G59" s="281" t="s">
        <v>396</v>
      </c>
      <c r="H59" s="335">
        <f>②申請者情報!$Z81</f>
        <v>0</v>
      </c>
      <c r="I59" s="336">
        <f>②申請者情報!$AA81</f>
        <v>0</v>
      </c>
      <c r="J59" s="337">
        <f>③様式第１_別紙１!AA18</f>
        <v>0</v>
      </c>
      <c r="K59" s="338">
        <f>③様式第１_別紙１!AB18</f>
        <v>0</v>
      </c>
      <c r="L59" s="339">
        <f>③様式第１_別紙１!U18</f>
        <v>0</v>
      </c>
    </row>
    <row r="60" spans="2:12" x14ac:dyDescent="0.3">
      <c r="B60" s="282"/>
      <c r="C60" s="290"/>
      <c r="D60" s="253" t="s">
        <v>331</v>
      </c>
      <c r="E60" s="340">
        <f>②申請者情報!$W81</f>
        <v>0</v>
      </c>
      <c r="F60" s="341">
        <f>②申請者情報!$Y81</f>
        <v>0</v>
      </c>
      <c r="G60" s="285" t="s">
        <v>360</v>
      </c>
      <c r="H60" s="342" t="s">
        <v>360</v>
      </c>
      <c r="I60" s="344" t="s">
        <v>360</v>
      </c>
      <c r="J60" s="350">
        <f>③様式第１_別紙１!AA19</f>
        <v>0</v>
      </c>
      <c r="K60" s="351">
        <f>③様式第１_別紙１!AB19</f>
        <v>0</v>
      </c>
      <c r="L60" s="352" t="s">
        <v>407</v>
      </c>
    </row>
    <row r="61" spans="2:12" x14ac:dyDescent="0.3">
      <c r="B61" s="282"/>
      <c r="C61" s="290"/>
      <c r="D61" s="253" t="s">
        <v>332</v>
      </c>
      <c r="E61" s="340">
        <f>②申請者情報!$W82</f>
        <v>0</v>
      </c>
      <c r="F61" s="341">
        <f>②申請者情報!$Y82</f>
        <v>0</v>
      </c>
      <c r="G61" s="285" t="s">
        <v>360</v>
      </c>
      <c r="H61" s="342" t="s">
        <v>360</v>
      </c>
      <c r="I61" s="344" t="s">
        <v>360</v>
      </c>
      <c r="J61" s="350">
        <f>③様式第１_別紙１!AA20</f>
        <v>0</v>
      </c>
      <c r="K61" s="351">
        <f>③様式第１_別紙１!AB20</f>
        <v>0</v>
      </c>
      <c r="L61" s="352" t="s">
        <v>407</v>
      </c>
    </row>
    <row r="62" spans="2:12" x14ac:dyDescent="0.3">
      <c r="B62" s="282"/>
      <c r="C62" s="290"/>
      <c r="D62" s="253" t="s">
        <v>333</v>
      </c>
      <c r="E62" s="340">
        <f>②申請者情報!$W83</f>
        <v>0</v>
      </c>
      <c r="F62" s="341">
        <f>②申請者情報!$Y83</f>
        <v>0</v>
      </c>
      <c r="G62" s="285" t="s">
        <v>360</v>
      </c>
      <c r="H62" s="342" t="s">
        <v>360</v>
      </c>
      <c r="I62" s="344" t="s">
        <v>360</v>
      </c>
      <c r="J62" s="350">
        <f>③様式第１_別紙１!AA21</f>
        <v>0</v>
      </c>
      <c r="K62" s="351">
        <f>③様式第１_別紙１!AB21</f>
        <v>0</v>
      </c>
      <c r="L62" s="352" t="s">
        <v>407</v>
      </c>
    </row>
    <row r="63" spans="2:12" x14ac:dyDescent="0.3">
      <c r="B63" s="282"/>
      <c r="C63" s="290"/>
      <c r="D63" s="253" t="s">
        <v>334</v>
      </c>
      <c r="E63" s="340">
        <f>②申請者情報!$W84</f>
        <v>0</v>
      </c>
      <c r="F63" s="341">
        <f>②申請者情報!$Y84</f>
        <v>0</v>
      </c>
      <c r="G63" s="285" t="s">
        <v>360</v>
      </c>
      <c r="H63" s="342" t="s">
        <v>360</v>
      </c>
      <c r="I63" s="344" t="s">
        <v>360</v>
      </c>
      <c r="J63" s="350">
        <f>③様式第１_別紙１!AA22</f>
        <v>0</v>
      </c>
      <c r="K63" s="351">
        <f>③様式第１_別紙１!AB22</f>
        <v>0</v>
      </c>
      <c r="L63" s="352" t="s">
        <v>407</v>
      </c>
    </row>
    <row r="64" spans="2:12" x14ac:dyDescent="0.3">
      <c r="B64" s="282"/>
      <c r="C64" s="291"/>
      <c r="D64" s="254" t="s">
        <v>335</v>
      </c>
      <c r="E64" s="345">
        <f>②申請者情報!$W85</f>
        <v>0</v>
      </c>
      <c r="F64" s="346">
        <f>②申請者情報!$Y85</f>
        <v>0</v>
      </c>
      <c r="G64" s="288" t="s">
        <v>360</v>
      </c>
      <c r="H64" s="347" t="s">
        <v>360</v>
      </c>
      <c r="I64" s="349" t="s">
        <v>360</v>
      </c>
      <c r="J64" s="353">
        <f>③様式第１_別紙１!AA23</f>
        <v>0</v>
      </c>
      <c r="K64" s="354">
        <f>③様式第１_別紙１!AB23</f>
        <v>0</v>
      </c>
      <c r="L64" s="355" t="s">
        <v>407</v>
      </c>
    </row>
    <row r="65" spans="2:12" x14ac:dyDescent="0.3">
      <c r="B65" s="282"/>
      <c r="C65" s="292" t="s">
        <v>403</v>
      </c>
      <c r="D65" s="293" t="s">
        <v>360</v>
      </c>
      <c r="E65" s="356">
        <f>②申請者情報!$W87</f>
        <v>0</v>
      </c>
      <c r="F65" s="357">
        <f>②申請者情報!$Y87</f>
        <v>0</v>
      </c>
      <c r="G65" s="273" t="s">
        <v>396</v>
      </c>
      <c r="H65" s="356">
        <f>②申請者情報!$Z87</f>
        <v>0</v>
      </c>
      <c r="I65" s="357">
        <f>②申請者情報!$AA87</f>
        <v>0</v>
      </c>
      <c r="J65" s="358">
        <f>③様式第１_別紙１!AA24</f>
        <v>0</v>
      </c>
      <c r="K65" s="359">
        <f>③様式第１_別紙１!AB24</f>
        <v>0</v>
      </c>
      <c r="L65" s="360">
        <f>③様式第１_別紙１!U24</f>
        <v>0</v>
      </c>
    </row>
    <row r="66" spans="2:12" x14ac:dyDescent="0.3">
      <c r="B66" s="282"/>
      <c r="C66" s="294" t="s">
        <v>436</v>
      </c>
      <c r="D66" s="295" t="s">
        <v>360</v>
      </c>
      <c r="E66" s="361">
        <f>②申請者情報!$W88</f>
        <v>0</v>
      </c>
      <c r="F66" s="362">
        <f>②申請者情報!$Y88</f>
        <v>0</v>
      </c>
      <c r="G66" s="296" t="s">
        <v>396</v>
      </c>
      <c r="H66" s="361">
        <f>②申請者情報!$Z88</f>
        <v>0</v>
      </c>
      <c r="I66" s="362">
        <f>②申請者情報!$AA88</f>
        <v>0</v>
      </c>
      <c r="J66" s="363">
        <f>③様式第１_別紙１!AA25</f>
        <v>0</v>
      </c>
      <c r="K66" s="364">
        <f>③様式第１_別紙１!AB25</f>
        <v>0</v>
      </c>
      <c r="L66" s="365">
        <f>③様式第１_別紙１!U25</f>
        <v>0</v>
      </c>
    </row>
    <row r="67" spans="2:12" x14ac:dyDescent="0.3">
      <c r="B67" s="282"/>
      <c r="C67" s="292" t="s">
        <v>404</v>
      </c>
      <c r="D67" s="293" t="s">
        <v>360</v>
      </c>
      <c r="E67" s="356">
        <f>②申請者情報!$W89</f>
        <v>0</v>
      </c>
      <c r="F67" s="357">
        <f>②申請者情報!$Y89</f>
        <v>0</v>
      </c>
      <c r="G67" s="273" t="s">
        <v>400</v>
      </c>
      <c r="H67" s="356">
        <f>②申請者情報!$Z89</f>
        <v>0</v>
      </c>
      <c r="I67" s="357">
        <f>②申請者情報!$AA89</f>
        <v>0</v>
      </c>
      <c r="J67" s="358">
        <f>③様式第１_別紙１!AA26</f>
        <v>0</v>
      </c>
      <c r="K67" s="359">
        <f>③様式第１_別紙１!AB26</f>
        <v>0</v>
      </c>
      <c r="L67" s="360">
        <f>③様式第１_別紙１!U26</f>
        <v>0</v>
      </c>
    </row>
    <row r="68" spans="2:12" x14ac:dyDescent="0.3">
      <c r="B68" s="282"/>
      <c r="C68" s="297" t="s">
        <v>405</v>
      </c>
      <c r="D68" s="298" t="s">
        <v>360</v>
      </c>
      <c r="E68" s="366">
        <f>②申請者情報!$W90</f>
        <v>0</v>
      </c>
      <c r="F68" s="367">
        <f>②申請者情報!$Y90</f>
        <v>0</v>
      </c>
      <c r="G68" s="299" t="s">
        <v>400</v>
      </c>
      <c r="H68" s="366">
        <f>②申請者情報!$Z90</f>
        <v>0</v>
      </c>
      <c r="I68" s="367">
        <f>②申請者情報!$AA90</f>
        <v>0</v>
      </c>
      <c r="J68" s="368">
        <f>③様式第１_別紙１!AA27</f>
        <v>0</v>
      </c>
      <c r="K68" s="369">
        <f>③様式第１_別紙１!AB27</f>
        <v>0</v>
      </c>
      <c r="L68" s="370">
        <f>③様式第１_別紙１!U27</f>
        <v>0</v>
      </c>
    </row>
    <row r="69" spans="2:12" ht="15.6" thickBot="1" x14ac:dyDescent="0.35">
      <c r="B69" s="319"/>
      <c r="C69" s="320"/>
      <c r="D69" s="321" t="s">
        <v>360</v>
      </c>
      <c r="E69" s="373"/>
      <c r="F69" s="372"/>
      <c r="G69" s="322" t="s">
        <v>401</v>
      </c>
      <c r="H69" s="371">
        <f>②申請者情報!$AD90</f>
        <v>0</v>
      </c>
      <c r="I69" s="372" t="s">
        <v>360</v>
      </c>
      <c r="J69" s="373" t="s">
        <v>360</v>
      </c>
      <c r="K69" s="374" t="s">
        <v>360</v>
      </c>
      <c r="L69" s="372" t="s">
        <v>360</v>
      </c>
    </row>
    <row r="70" spans="2:12" x14ac:dyDescent="0.3">
      <c r="B70" s="317" t="s">
        <v>420</v>
      </c>
      <c r="C70" s="318" t="s">
        <v>402</v>
      </c>
      <c r="D70" s="298" t="s">
        <v>360</v>
      </c>
      <c r="E70" s="366">
        <f>②申請者情報!$W117</f>
        <v>0</v>
      </c>
      <c r="F70" s="367">
        <f>②申請者情報!$Y117</f>
        <v>0</v>
      </c>
      <c r="G70" s="299" t="s">
        <v>397</v>
      </c>
      <c r="H70" s="366">
        <f>②申請者情報!$Z117</f>
        <v>0</v>
      </c>
      <c r="I70" s="367">
        <f>②申請者情報!$AA117</f>
        <v>0</v>
      </c>
      <c r="J70" s="368">
        <f>③様式第１_別紙１!AA28</f>
        <v>0</v>
      </c>
      <c r="K70" s="369">
        <f>③様式第１_別紙１!AB28</f>
        <v>0</v>
      </c>
      <c r="L70" s="370">
        <f>③様式第１_別紙１!U28</f>
        <v>0</v>
      </c>
    </row>
    <row r="71" spans="2:12" x14ac:dyDescent="0.3">
      <c r="B71" s="282"/>
      <c r="C71" s="283"/>
      <c r="D71" s="284" t="s">
        <v>360</v>
      </c>
      <c r="E71" s="342" t="s">
        <v>360</v>
      </c>
      <c r="F71" s="344" t="s">
        <v>360</v>
      </c>
      <c r="G71" s="285" t="s">
        <v>398</v>
      </c>
      <c r="H71" s="340">
        <f>②申請者情報!$Z118</f>
        <v>0</v>
      </c>
      <c r="I71" s="341">
        <f>②申請者情報!$AA118</f>
        <v>0</v>
      </c>
      <c r="J71" s="342" t="s">
        <v>360</v>
      </c>
      <c r="K71" s="343" t="s">
        <v>360</v>
      </c>
      <c r="L71" s="344" t="s">
        <v>360</v>
      </c>
    </row>
    <row r="72" spans="2:12" x14ac:dyDescent="0.3">
      <c r="B72" s="282"/>
      <c r="C72" s="286"/>
      <c r="D72" s="287" t="s">
        <v>360</v>
      </c>
      <c r="E72" s="347" t="s">
        <v>360</v>
      </c>
      <c r="F72" s="349" t="s">
        <v>360</v>
      </c>
      <c r="G72" s="288" t="s">
        <v>399</v>
      </c>
      <c r="H72" s="345">
        <f>②申請者情報!$Z119</f>
        <v>0</v>
      </c>
      <c r="I72" s="346">
        <f>②申請者情報!$AA119</f>
        <v>0</v>
      </c>
      <c r="J72" s="347" t="s">
        <v>360</v>
      </c>
      <c r="K72" s="348" t="s">
        <v>360</v>
      </c>
      <c r="L72" s="349" t="s">
        <v>360</v>
      </c>
    </row>
    <row r="73" spans="2:12" x14ac:dyDescent="0.3">
      <c r="B73" s="282"/>
      <c r="C73" s="289" t="s">
        <v>406</v>
      </c>
      <c r="D73" s="252" t="s">
        <v>413</v>
      </c>
      <c r="E73" s="375">
        <f>COUNTIF(E74:E78,"&lt;&gt;0")</f>
        <v>0</v>
      </c>
      <c r="F73" s="336">
        <f>IF(②申請者情報!W125&gt;0,②申請者情報!I125,SUM(F74:F78))</f>
        <v>0</v>
      </c>
      <c r="G73" s="281" t="s">
        <v>396</v>
      </c>
      <c r="H73" s="335">
        <f>②申請者情報!$Z120</f>
        <v>0</v>
      </c>
      <c r="I73" s="336">
        <f>②申請者情報!$AA120</f>
        <v>0</v>
      </c>
      <c r="J73" s="337">
        <f>③様式第１_別紙１!AA29</f>
        <v>0</v>
      </c>
      <c r="K73" s="338">
        <f>③様式第１_別紙１!AB29</f>
        <v>0</v>
      </c>
      <c r="L73" s="339">
        <f>③様式第１_別紙１!U29</f>
        <v>0</v>
      </c>
    </row>
    <row r="74" spans="2:12" x14ac:dyDescent="0.3">
      <c r="B74" s="282"/>
      <c r="C74" s="290"/>
      <c r="D74" s="253" t="s">
        <v>331</v>
      </c>
      <c r="E74" s="340">
        <f>②申請者情報!$W120</f>
        <v>0</v>
      </c>
      <c r="F74" s="341">
        <f>②申請者情報!$Y120</f>
        <v>0</v>
      </c>
      <c r="G74" s="285" t="s">
        <v>360</v>
      </c>
      <c r="H74" s="342" t="s">
        <v>360</v>
      </c>
      <c r="I74" s="344" t="s">
        <v>360</v>
      </c>
      <c r="J74" s="350">
        <f>③様式第１_別紙１!AA30</f>
        <v>0</v>
      </c>
      <c r="K74" s="351">
        <f>③様式第１_別紙１!AB30</f>
        <v>0</v>
      </c>
      <c r="L74" s="352" t="s">
        <v>407</v>
      </c>
    </row>
    <row r="75" spans="2:12" x14ac:dyDescent="0.3">
      <c r="B75" s="282"/>
      <c r="C75" s="290"/>
      <c r="D75" s="253" t="s">
        <v>332</v>
      </c>
      <c r="E75" s="340">
        <f>②申請者情報!$W121</f>
        <v>0</v>
      </c>
      <c r="F75" s="341">
        <f>②申請者情報!$Y121</f>
        <v>0</v>
      </c>
      <c r="G75" s="285" t="s">
        <v>360</v>
      </c>
      <c r="H75" s="342" t="s">
        <v>360</v>
      </c>
      <c r="I75" s="344" t="s">
        <v>360</v>
      </c>
      <c r="J75" s="350">
        <f>③様式第１_別紙１!AA31</f>
        <v>0</v>
      </c>
      <c r="K75" s="351">
        <f>③様式第１_別紙１!AB31</f>
        <v>0</v>
      </c>
      <c r="L75" s="352" t="s">
        <v>407</v>
      </c>
    </row>
    <row r="76" spans="2:12" x14ac:dyDescent="0.3">
      <c r="B76" s="282"/>
      <c r="C76" s="290"/>
      <c r="D76" s="253" t="s">
        <v>333</v>
      </c>
      <c r="E76" s="340">
        <f>②申請者情報!$W122</f>
        <v>0</v>
      </c>
      <c r="F76" s="341">
        <f>②申請者情報!$Y122</f>
        <v>0</v>
      </c>
      <c r="G76" s="285" t="s">
        <v>360</v>
      </c>
      <c r="H76" s="342" t="s">
        <v>360</v>
      </c>
      <c r="I76" s="344" t="s">
        <v>360</v>
      </c>
      <c r="J76" s="350">
        <f>③様式第１_別紙１!AA32</f>
        <v>0</v>
      </c>
      <c r="K76" s="351">
        <f>③様式第１_別紙１!AB32</f>
        <v>0</v>
      </c>
      <c r="L76" s="352" t="s">
        <v>407</v>
      </c>
    </row>
    <row r="77" spans="2:12" x14ac:dyDescent="0.3">
      <c r="B77" s="282"/>
      <c r="C77" s="290"/>
      <c r="D77" s="253" t="s">
        <v>334</v>
      </c>
      <c r="E77" s="340">
        <f>②申請者情報!$W123</f>
        <v>0</v>
      </c>
      <c r="F77" s="341">
        <f>②申請者情報!$Y123</f>
        <v>0</v>
      </c>
      <c r="G77" s="285" t="s">
        <v>360</v>
      </c>
      <c r="H77" s="342" t="s">
        <v>360</v>
      </c>
      <c r="I77" s="344" t="s">
        <v>360</v>
      </c>
      <c r="J77" s="350">
        <f>③様式第１_別紙１!AA33</f>
        <v>0</v>
      </c>
      <c r="K77" s="351">
        <f>③様式第１_別紙１!AB33</f>
        <v>0</v>
      </c>
      <c r="L77" s="352" t="s">
        <v>407</v>
      </c>
    </row>
    <row r="78" spans="2:12" x14ac:dyDescent="0.3">
      <c r="B78" s="282"/>
      <c r="C78" s="291"/>
      <c r="D78" s="254" t="s">
        <v>335</v>
      </c>
      <c r="E78" s="345">
        <f>②申請者情報!$W124</f>
        <v>0</v>
      </c>
      <c r="F78" s="346">
        <f>②申請者情報!$Y124</f>
        <v>0</v>
      </c>
      <c r="G78" s="288" t="s">
        <v>360</v>
      </c>
      <c r="H78" s="347" t="s">
        <v>360</v>
      </c>
      <c r="I78" s="349" t="s">
        <v>360</v>
      </c>
      <c r="J78" s="353">
        <f>③様式第１_別紙１!AA34</f>
        <v>0</v>
      </c>
      <c r="K78" s="354">
        <f>③様式第１_別紙１!AB34</f>
        <v>0</v>
      </c>
      <c r="L78" s="355" t="s">
        <v>407</v>
      </c>
    </row>
    <row r="79" spans="2:12" x14ac:dyDescent="0.3">
      <c r="B79" s="282"/>
      <c r="C79" s="292" t="s">
        <v>403</v>
      </c>
      <c r="D79" s="293" t="s">
        <v>360</v>
      </c>
      <c r="E79" s="356">
        <f>②申請者情報!$W126</f>
        <v>0</v>
      </c>
      <c r="F79" s="357">
        <f>②申請者情報!$Y126</f>
        <v>0</v>
      </c>
      <c r="G79" s="273" t="s">
        <v>396</v>
      </c>
      <c r="H79" s="356">
        <f>②申請者情報!$Z126</f>
        <v>0</v>
      </c>
      <c r="I79" s="357">
        <f>②申請者情報!$AA126</f>
        <v>0</v>
      </c>
      <c r="J79" s="358">
        <f>③様式第１_別紙１!AA35</f>
        <v>0</v>
      </c>
      <c r="K79" s="359">
        <f>③様式第１_別紙１!AB35</f>
        <v>0</v>
      </c>
      <c r="L79" s="360">
        <f>③様式第１_別紙１!U35</f>
        <v>0</v>
      </c>
    </row>
    <row r="80" spans="2:12" x14ac:dyDescent="0.3">
      <c r="B80" s="282"/>
      <c r="C80" s="294" t="s">
        <v>436</v>
      </c>
      <c r="D80" s="295" t="s">
        <v>360</v>
      </c>
      <c r="E80" s="361">
        <f>②申請者情報!$W127</f>
        <v>0</v>
      </c>
      <c r="F80" s="362">
        <f>②申請者情報!$Y127</f>
        <v>0</v>
      </c>
      <c r="G80" s="296" t="s">
        <v>396</v>
      </c>
      <c r="H80" s="361">
        <f>②申請者情報!$Z127</f>
        <v>0</v>
      </c>
      <c r="I80" s="362">
        <f>②申請者情報!$AA127</f>
        <v>0</v>
      </c>
      <c r="J80" s="363">
        <f>③様式第１_別紙１!AA36</f>
        <v>0</v>
      </c>
      <c r="K80" s="364">
        <f>③様式第１_別紙１!AB36</f>
        <v>0</v>
      </c>
      <c r="L80" s="365">
        <f>③様式第１_別紙１!U36</f>
        <v>0</v>
      </c>
    </row>
    <row r="81" spans="2:12" x14ac:dyDescent="0.3">
      <c r="B81" s="282"/>
      <c r="C81" s="292" t="s">
        <v>404</v>
      </c>
      <c r="D81" s="293" t="s">
        <v>360</v>
      </c>
      <c r="E81" s="356">
        <f>②申請者情報!$W128</f>
        <v>0</v>
      </c>
      <c r="F81" s="357">
        <f>②申請者情報!$Y128</f>
        <v>0</v>
      </c>
      <c r="G81" s="273" t="s">
        <v>400</v>
      </c>
      <c r="H81" s="356">
        <f>②申請者情報!$Z128</f>
        <v>0</v>
      </c>
      <c r="I81" s="357">
        <f>②申請者情報!$AA128</f>
        <v>0</v>
      </c>
      <c r="J81" s="358">
        <f>③様式第１_別紙１!AA37</f>
        <v>0</v>
      </c>
      <c r="K81" s="359">
        <f>③様式第１_別紙１!AB37</f>
        <v>0</v>
      </c>
      <c r="L81" s="360">
        <f>③様式第１_別紙１!U37</f>
        <v>0</v>
      </c>
    </row>
    <row r="82" spans="2:12" x14ac:dyDescent="0.3">
      <c r="B82" s="282"/>
      <c r="C82" s="297" t="s">
        <v>405</v>
      </c>
      <c r="D82" s="298" t="s">
        <v>360</v>
      </c>
      <c r="E82" s="366">
        <f>②申請者情報!$W129</f>
        <v>0</v>
      </c>
      <c r="F82" s="367">
        <f>②申請者情報!$Y129</f>
        <v>0</v>
      </c>
      <c r="G82" s="299" t="s">
        <v>400</v>
      </c>
      <c r="H82" s="366">
        <f>②申請者情報!$Z129</f>
        <v>0</v>
      </c>
      <c r="I82" s="367">
        <f>②申請者情報!$AA129</f>
        <v>0</v>
      </c>
      <c r="J82" s="368">
        <f>③様式第１_別紙１!AA38</f>
        <v>0</v>
      </c>
      <c r="K82" s="369">
        <f>③様式第１_別紙１!AB38</f>
        <v>0</v>
      </c>
      <c r="L82" s="370">
        <f>③様式第１_別紙１!U38</f>
        <v>0</v>
      </c>
    </row>
    <row r="83" spans="2:12" ht="15.6" thickBot="1" x14ac:dyDescent="0.35">
      <c r="B83" s="319"/>
      <c r="C83" s="320"/>
      <c r="D83" s="321" t="s">
        <v>360</v>
      </c>
      <c r="E83" s="373"/>
      <c r="F83" s="372"/>
      <c r="G83" s="322" t="s">
        <v>401</v>
      </c>
      <c r="H83" s="371">
        <f>②申請者情報!$AD129</f>
        <v>0</v>
      </c>
      <c r="I83" s="372" t="s">
        <v>360</v>
      </c>
      <c r="J83" s="373" t="s">
        <v>360</v>
      </c>
      <c r="K83" s="374" t="s">
        <v>360</v>
      </c>
      <c r="L83" s="372" t="s">
        <v>360</v>
      </c>
    </row>
    <row r="84" spans="2:12" x14ac:dyDescent="0.3">
      <c r="B84" s="317" t="s">
        <v>421</v>
      </c>
      <c r="C84" s="318" t="s">
        <v>402</v>
      </c>
      <c r="D84" s="298" t="s">
        <v>360</v>
      </c>
      <c r="E84" s="366">
        <f>②申請者情報!$W156</f>
        <v>0</v>
      </c>
      <c r="F84" s="367">
        <f>②申請者情報!$Y156</f>
        <v>0</v>
      </c>
      <c r="G84" s="299" t="s">
        <v>397</v>
      </c>
      <c r="H84" s="366">
        <f>②申請者情報!$Z156</f>
        <v>0</v>
      </c>
      <c r="I84" s="367">
        <f>②申請者情報!$AA156</f>
        <v>0</v>
      </c>
      <c r="J84" s="368">
        <f>③様式第１_別紙１!AA39</f>
        <v>0</v>
      </c>
      <c r="K84" s="369">
        <f>③様式第１_別紙１!AB39</f>
        <v>0</v>
      </c>
      <c r="L84" s="370">
        <f>③様式第１_別紙１!U39</f>
        <v>0</v>
      </c>
    </row>
    <row r="85" spans="2:12" x14ac:dyDescent="0.3">
      <c r="B85" s="282"/>
      <c r="C85" s="283"/>
      <c r="D85" s="284" t="s">
        <v>360</v>
      </c>
      <c r="E85" s="342" t="s">
        <v>360</v>
      </c>
      <c r="F85" s="344" t="s">
        <v>360</v>
      </c>
      <c r="G85" s="285" t="s">
        <v>398</v>
      </c>
      <c r="H85" s="340">
        <f>②申請者情報!$Z157</f>
        <v>0</v>
      </c>
      <c r="I85" s="341">
        <f>②申請者情報!$AA157</f>
        <v>0</v>
      </c>
      <c r="J85" s="342" t="s">
        <v>360</v>
      </c>
      <c r="K85" s="343" t="s">
        <v>360</v>
      </c>
      <c r="L85" s="344" t="s">
        <v>360</v>
      </c>
    </row>
    <row r="86" spans="2:12" x14ac:dyDescent="0.3">
      <c r="B86" s="282"/>
      <c r="C86" s="286"/>
      <c r="D86" s="287" t="s">
        <v>360</v>
      </c>
      <c r="E86" s="347" t="s">
        <v>360</v>
      </c>
      <c r="F86" s="349" t="s">
        <v>360</v>
      </c>
      <c r="G86" s="288" t="s">
        <v>399</v>
      </c>
      <c r="H86" s="345">
        <f>②申請者情報!$Z158</f>
        <v>0</v>
      </c>
      <c r="I86" s="346">
        <f>②申請者情報!$AA158</f>
        <v>0</v>
      </c>
      <c r="J86" s="347" t="s">
        <v>360</v>
      </c>
      <c r="K86" s="348" t="s">
        <v>360</v>
      </c>
      <c r="L86" s="349" t="s">
        <v>360</v>
      </c>
    </row>
    <row r="87" spans="2:12" x14ac:dyDescent="0.3">
      <c r="B87" s="282"/>
      <c r="C87" s="289" t="s">
        <v>406</v>
      </c>
      <c r="D87" s="252" t="s">
        <v>413</v>
      </c>
      <c r="E87" s="375">
        <f>COUNTIF(E88:E92,"&lt;&gt;0")</f>
        <v>0</v>
      </c>
      <c r="F87" s="336">
        <f>IF(②申請者情報!W164&gt;0,②申請者情報!I164,SUM(F88:F92))</f>
        <v>0</v>
      </c>
      <c r="G87" s="281" t="s">
        <v>396</v>
      </c>
      <c r="H87" s="335">
        <f>②申請者情報!$Z159</f>
        <v>0</v>
      </c>
      <c r="I87" s="336">
        <f>②申請者情報!$AA159</f>
        <v>0</v>
      </c>
      <c r="J87" s="337">
        <f>③様式第１_別紙１!AA40</f>
        <v>0</v>
      </c>
      <c r="K87" s="338">
        <f>③様式第１_別紙１!AB40</f>
        <v>0</v>
      </c>
      <c r="L87" s="339">
        <f>③様式第１_別紙１!U40</f>
        <v>0</v>
      </c>
    </row>
    <row r="88" spans="2:12" x14ac:dyDescent="0.3">
      <c r="B88" s="282"/>
      <c r="C88" s="290"/>
      <c r="D88" s="253" t="s">
        <v>331</v>
      </c>
      <c r="E88" s="340">
        <f>②申請者情報!$W159</f>
        <v>0</v>
      </c>
      <c r="F88" s="341">
        <f>②申請者情報!$Y159</f>
        <v>0</v>
      </c>
      <c r="G88" s="285" t="s">
        <v>360</v>
      </c>
      <c r="H88" s="342" t="s">
        <v>360</v>
      </c>
      <c r="I88" s="344" t="s">
        <v>360</v>
      </c>
      <c r="J88" s="350">
        <f>③様式第１_別紙１!AA41</f>
        <v>0</v>
      </c>
      <c r="K88" s="351">
        <f>③様式第１_別紙１!AB41</f>
        <v>0</v>
      </c>
      <c r="L88" s="352" t="s">
        <v>407</v>
      </c>
    </row>
    <row r="89" spans="2:12" x14ac:dyDescent="0.3">
      <c r="B89" s="282"/>
      <c r="C89" s="290"/>
      <c r="D89" s="253" t="s">
        <v>332</v>
      </c>
      <c r="E89" s="340">
        <f>②申請者情報!$W160</f>
        <v>0</v>
      </c>
      <c r="F89" s="341">
        <f>②申請者情報!$Y160</f>
        <v>0</v>
      </c>
      <c r="G89" s="285" t="s">
        <v>360</v>
      </c>
      <c r="H89" s="342" t="s">
        <v>360</v>
      </c>
      <c r="I89" s="344" t="s">
        <v>360</v>
      </c>
      <c r="J89" s="350">
        <f>③様式第１_別紙１!AA42</f>
        <v>0</v>
      </c>
      <c r="K89" s="351">
        <f>③様式第１_別紙１!AB42</f>
        <v>0</v>
      </c>
      <c r="L89" s="352" t="s">
        <v>407</v>
      </c>
    </row>
    <row r="90" spans="2:12" x14ac:dyDescent="0.3">
      <c r="B90" s="282"/>
      <c r="C90" s="290"/>
      <c r="D90" s="253" t="s">
        <v>333</v>
      </c>
      <c r="E90" s="340">
        <f>②申請者情報!$W161</f>
        <v>0</v>
      </c>
      <c r="F90" s="341">
        <f>②申請者情報!$Y161</f>
        <v>0</v>
      </c>
      <c r="G90" s="285" t="s">
        <v>360</v>
      </c>
      <c r="H90" s="342" t="s">
        <v>360</v>
      </c>
      <c r="I90" s="344" t="s">
        <v>360</v>
      </c>
      <c r="J90" s="350">
        <f>③様式第１_別紙１!AA43</f>
        <v>0</v>
      </c>
      <c r="K90" s="351">
        <f>③様式第１_別紙１!AB43</f>
        <v>0</v>
      </c>
      <c r="L90" s="352" t="s">
        <v>407</v>
      </c>
    </row>
    <row r="91" spans="2:12" x14ac:dyDescent="0.3">
      <c r="B91" s="282"/>
      <c r="C91" s="290"/>
      <c r="D91" s="253" t="s">
        <v>334</v>
      </c>
      <c r="E91" s="340">
        <f>②申請者情報!$W162</f>
        <v>0</v>
      </c>
      <c r="F91" s="341">
        <f>②申請者情報!$Y162</f>
        <v>0</v>
      </c>
      <c r="G91" s="285" t="s">
        <v>360</v>
      </c>
      <c r="H91" s="342" t="s">
        <v>360</v>
      </c>
      <c r="I91" s="344" t="s">
        <v>360</v>
      </c>
      <c r="J91" s="350">
        <f>③様式第１_別紙１!AA44</f>
        <v>0</v>
      </c>
      <c r="K91" s="351">
        <f>③様式第１_別紙１!AB44</f>
        <v>0</v>
      </c>
      <c r="L91" s="352" t="s">
        <v>407</v>
      </c>
    </row>
    <row r="92" spans="2:12" x14ac:dyDescent="0.3">
      <c r="B92" s="282"/>
      <c r="C92" s="291"/>
      <c r="D92" s="254" t="s">
        <v>335</v>
      </c>
      <c r="E92" s="345">
        <f>②申請者情報!$W163</f>
        <v>0</v>
      </c>
      <c r="F92" s="346">
        <f>②申請者情報!$Y163</f>
        <v>0</v>
      </c>
      <c r="G92" s="288" t="s">
        <v>360</v>
      </c>
      <c r="H92" s="347" t="s">
        <v>360</v>
      </c>
      <c r="I92" s="349" t="s">
        <v>360</v>
      </c>
      <c r="J92" s="353">
        <f>③様式第１_別紙１!AA45</f>
        <v>0</v>
      </c>
      <c r="K92" s="354">
        <f>③様式第１_別紙１!AB45</f>
        <v>0</v>
      </c>
      <c r="L92" s="355" t="s">
        <v>407</v>
      </c>
    </row>
    <row r="93" spans="2:12" x14ac:dyDescent="0.3">
      <c r="B93" s="282"/>
      <c r="C93" s="292" t="s">
        <v>403</v>
      </c>
      <c r="D93" s="293" t="s">
        <v>360</v>
      </c>
      <c r="E93" s="356">
        <f>②申請者情報!$W165</f>
        <v>0</v>
      </c>
      <c r="F93" s="357">
        <f>②申請者情報!$Y165</f>
        <v>0</v>
      </c>
      <c r="G93" s="273" t="s">
        <v>396</v>
      </c>
      <c r="H93" s="356">
        <f>②申請者情報!$Z165</f>
        <v>0</v>
      </c>
      <c r="I93" s="357">
        <f>②申請者情報!$AA165</f>
        <v>0</v>
      </c>
      <c r="J93" s="358">
        <f>③様式第１_別紙１!AA46</f>
        <v>0</v>
      </c>
      <c r="K93" s="359">
        <f>③様式第１_別紙１!AB46</f>
        <v>0</v>
      </c>
      <c r="L93" s="360">
        <f>③様式第１_別紙１!U46</f>
        <v>0</v>
      </c>
    </row>
    <row r="94" spans="2:12" x14ac:dyDescent="0.3">
      <c r="B94" s="282"/>
      <c r="C94" s="294" t="s">
        <v>436</v>
      </c>
      <c r="D94" s="295" t="s">
        <v>360</v>
      </c>
      <c r="E94" s="361">
        <f>②申請者情報!$W166</f>
        <v>0</v>
      </c>
      <c r="F94" s="362">
        <f>②申請者情報!$Y166</f>
        <v>0</v>
      </c>
      <c r="G94" s="296" t="s">
        <v>396</v>
      </c>
      <c r="H94" s="361">
        <f>②申請者情報!$Z166</f>
        <v>0</v>
      </c>
      <c r="I94" s="362">
        <f>②申請者情報!$AA166</f>
        <v>0</v>
      </c>
      <c r="J94" s="363">
        <f>③様式第１_別紙１!AA47</f>
        <v>0</v>
      </c>
      <c r="K94" s="364">
        <f>③様式第１_別紙１!AB47</f>
        <v>0</v>
      </c>
      <c r="L94" s="365">
        <f>③様式第１_別紙１!U47</f>
        <v>0</v>
      </c>
    </row>
    <row r="95" spans="2:12" x14ac:dyDescent="0.3">
      <c r="B95" s="282"/>
      <c r="C95" s="292" t="s">
        <v>404</v>
      </c>
      <c r="D95" s="293" t="s">
        <v>360</v>
      </c>
      <c r="E95" s="356">
        <f>②申請者情報!$W167</f>
        <v>0</v>
      </c>
      <c r="F95" s="357">
        <f>②申請者情報!$Y167</f>
        <v>0</v>
      </c>
      <c r="G95" s="273" t="s">
        <v>400</v>
      </c>
      <c r="H95" s="356">
        <f>②申請者情報!$Z167</f>
        <v>0</v>
      </c>
      <c r="I95" s="357">
        <f>②申請者情報!$AA167</f>
        <v>0</v>
      </c>
      <c r="J95" s="358">
        <f>③様式第１_別紙１!AA48</f>
        <v>0</v>
      </c>
      <c r="K95" s="359">
        <f>③様式第１_別紙１!AB48</f>
        <v>0</v>
      </c>
      <c r="L95" s="360">
        <f>③様式第１_別紙１!U48</f>
        <v>0</v>
      </c>
    </row>
    <row r="96" spans="2:12" x14ac:dyDescent="0.3">
      <c r="B96" s="282"/>
      <c r="C96" s="297" t="s">
        <v>405</v>
      </c>
      <c r="D96" s="298" t="s">
        <v>360</v>
      </c>
      <c r="E96" s="366">
        <f>②申請者情報!$W168</f>
        <v>0</v>
      </c>
      <c r="F96" s="367">
        <f>②申請者情報!$Y168</f>
        <v>0</v>
      </c>
      <c r="G96" s="299" t="s">
        <v>400</v>
      </c>
      <c r="H96" s="366">
        <f>②申請者情報!$Z168</f>
        <v>0</v>
      </c>
      <c r="I96" s="367">
        <f>②申請者情報!$AA168</f>
        <v>0</v>
      </c>
      <c r="J96" s="368">
        <f>③様式第１_別紙１!AA49</f>
        <v>0</v>
      </c>
      <c r="K96" s="369">
        <f>③様式第１_別紙１!AB49</f>
        <v>0</v>
      </c>
      <c r="L96" s="370">
        <f>③様式第１_別紙１!U49</f>
        <v>0</v>
      </c>
    </row>
    <row r="97" spans="2:12" ht="15.6" thickBot="1" x14ac:dyDescent="0.35">
      <c r="B97" s="319"/>
      <c r="C97" s="320"/>
      <c r="D97" s="321" t="s">
        <v>360</v>
      </c>
      <c r="E97" s="373"/>
      <c r="F97" s="372"/>
      <c r="G97" s="322" t="s">
        <v>401</v>
      </c>
      <c r="H97" s="371">
        <f>②申請者情報!$AD168</f>
        <v>0</v>
      </c>
      <c r="I97" s="372" t="s">
        <v>360</v>
      </c>
      <c r="J97" s="373" t="s">
        <v>360</v>
      </c>
      <c r="K97" s="374" t="s">
        <v>360</v>
      </c>
      <c r="L97" s="372" t="s">
        <v>360</v>
      </c>
    </row>
    <row r="98" spans="2:12" x14ac:dyDescent="0.3">
      <c r="B98" s="317" t="s">
        <v>422</v>
      </c>
      <c r="C98" s="318" t="s">
        <v>402</v>
      </c>
      <c r="D98" s="298" t="s">
        <v>360</v>
      </c>
      <c r="E98" s="366">
        <f>②申請者情報!$W195</f>
        <v>0</v>
      </c>
      <c r="F98" s="367">
        <f>②申請者情報!$Y195</f>
        <v>0</v>
      </c>
      <c r="G98" s="299" t="s">
        <v>397</v>
      </c>
      <c r="H98" s="366">
        <f>②申請者情報!$Z195</f>
        <v>0</v>
      </c>
      <c r="I98" s="367">
        <f>②申請者情報!$AA195</f>
        <v>0</v>
      </c>
      <c r="J98" s="368">
        <f>③様式第１_別紙１!AA50</f>
        <v>0</v>
      </c>
      <c r="K98" s="369">
        <f>③様式第１_別紙１!AB50</f>
        <v>0</v>
      </c>
      <c r="L98" s="370">
        <f>③様式第１_別紙１!U50</f>
        <v>0</v>
      </c>
    </row>
    <row r="99" spans="2:12" x14ac:dyDescent="0.3">
      <c r="B99" s="282"/>
      <c r="C99" s="283"/>
      <c r="D99" s="284" t="s">
        <v>360</v>
      </c>
      <c r="E99" s="342" t="s">
        <v>360</v>
      </c>
      <c r="F99" s="344" t="s">
        <v>360</v>
      </c>
      <c r="G99" s="285" t="s">
        <v>398</v>
      </c>
      <c r="H99" s="340">
        <f>②申請者情報!$Z196</f>
        <v>0</v>
      </c>
      <c r="I99" s="341">
        <f>②申請者情報!$AA196</f>
        <v>0</v>
      </c>
      <c r="J99" s="342" t="s">
        <v>360</v>
      </c>
      <c r="K99" s="343" t="s">
        <v>360</v>
      </c>
      <c r="L99" s="344" t="s">
        <v>360</v>
      </c>
    </row>
    <row r="100" spans="2:12" x14ac:dyDescent="0.3">
      <c r="B100" s="282"/>
      <c r="C100" s="286"/>
      <c r="D100" s="287" t="s">
        <v>360</v>
      </c>
      <c r="E100" s="347" t="s">
        <v>360</v>
      </c>
      <c r="F100" s="349" t="s">
        <v>360</v>
      </c>
      <c r="G100" s="288" t="s">
        <v>399</v>
      </c>
      <c r="H100" s="345">
        <f>②申請者情報!$Z197</f>
        <v>0</v>
      </c>
      <c r="I100" s="346">
        <f>②申請者情報!$AA197</f>
        <v>0</v>
      </c>
      <c r="J100" s="347" t="s">
        <v>360</v>
      </c>
      <c r="K100" s="348" t="s">
        <v>360</v>
      </c>
      <c r="L100" s="349" t="s">
        <v>360</v>
      </c>
    </row>
    <row r="101" spans="2:12" x14ac:dyDescent="0.3">
      <c r="B101" s="282"/>
      <c r="C101" s="289" t="s">
        <v>406</v>
      </c>
      <c r="D101" s="252" t="s">
        <v>413</v>
      </c>
      <c r="E101" s="375">
        <f>COUNTIF(E102:E106,"&lt;&gt;0")</f>
        <v>0</v>
      </c>
      <c r="F101" s="336">
        <f>IF(②申請者情報!W203&gt;0,②申請者情報!I203,SUM(F102:F106))</f>
        <v>0</v>
      </c>
      <c r="G101" s="281" t="s">
        <v>396</v>
      </c>
      <c r="H101" s="335">
        <f>②申請者情報!$Z198</f>
        <v>0</v>
      </c>
      <c r="I101" s="336">
        <f>②申請者情報!$AA198</f>
        <v>0</v>
      </c>
      <c r="J101" s="337">
        <f>③様式第１_別紙１!AA51</f>
        <v>0</v>
      </c>
      <c r="K101" s="338">
        <f>③様式第１_別紙１!AB51</f>
        <v>0</v>
      </c>
      <c r="L101" s="339">
        <f>③様式第１_別紙１!U51</f>
        <v>0</v>
      </c>
    </row>
    <row r="102" spans="2:12" x14ac:dyDescent="0.3">
      <c r="B102" s="282"/>
      <c r="C102" s="290"/>
      <c r="D102" s="253" t="s">
        <v>331</v>
      </c>
      <c r="E102" s="340">
        <f>②申請者情報!$W198</f>
        <v>0</v>
      </c>
      <c r="F102" s="341">
        <f>②申請者情報!$Y198</f>
        <v>0</v>
      </c>
      <c r="G102" s="285" t="s">
        <v>360</v>
      </c>
      <c r="H102" s="342" t="s">
        <v>360</v>
      </c>
      <c r="I102" s="344" t="s">
        <v>360</v>
      </c>
      <c r="J102" s="350">
        <f>③様式第１_別紙１!AA52</f>
        <v>0</v>
      </c>
      <c r="K102" s="351">
        <f>③様式第１_別紙１!AB52</f>
        <v>0</v>
      </c>
      <c r="L102" s="352" t="s">
        <v>407</v>
      </c>
    </row>
    <row r="103" spans="2:12" x14ac:dyDescent="0.3">
      <c r="B103" s="282"/>
      <c r="C103" s="290"/>
      <c r="D103" s="253" t="s">
        <v>332</v>
      </c>
      <c r="E103" s="340">
        <f>②申請者情報!$W199</f>
        <v>0</v>
      </c>
      <c r="F103" s="341">
        <f>②申請者情報!$Y199</f>
        <v>0</v>
      </c>
      <c r="G103" s="285" t="s">
        <v>360</v>
      </c>
      <c r="H103" s="342" t="s">
        <v>360</v>
      </c>
      <c r="I103" s="344" t="s">
        <v>360</v>
      </c>
      <c r="J103" s="350">
        <f>③様式第１_別紙１!AA53</f>
        <v>0</v>
      </c>
      <c r="K103" s="351">
        <f>③様式第１_別紙１!AB53</f>
        <v>0</v>
      </c>
      <c r="L103" s="352" t="s">
        <v>407</v>
      </c>
    </row>
    <row r="104" spans="2:12" x14ac:dyDescent="0.3">
      <c r="B104" s="282"/>
      <c r="C104" s="290"/>
      <c r="D104" s="253" t="s">
        <v>333</v>
      </c>
      <c r="E104" s="340">
        <f>②申請者情報!$W200</f>
        <v>0</v>
      </c>
      <c r="F104" s="341">
        <f>②申請者情報!$Y200</f>
        <v>0</v>
      </c>
      <c r="G104" s="285" t="s">
        <v>360</v>
      </c>
      <c r="H104" s="342" t="s">
        <v>360</v>
      </c>
      <c r="I104" s="344" t="s">
        <v>360</v>
      </c>
      <c r="J104" s="350">
        <f>③様式第１_別紙１!AA54</f>
        <v>0</v>
      </c>
      <c r="K104" s="351">
        <f>③様式第１_別紙１!AB54</f>
        <v>0</v>
      </c>
      <c r="L104" s="352" t="s">
        <v>407</v>
      </c>
    </row>
    <row r="105" spans="2:12" x14ac:dyDescent="0.3">
      <c r="B105" s="282"/>
      <c r="C105" s="290"/>
      <c r="D105" s="253" t="s">
        <v>334</v>
      </c>
      <c r="E105" s="340">
        <f>②申請者情報!$W201</f>
        <v>0</v>
      </c>
      <c r="F105" s="341">
        <f>②申請者情報!$Y201</f>
        <v>0</v>
      </c>
      <c r="G105" s="285" t="s">
        <v>360</v>
      </c>
      <c r="H105" s="342" t="s">
        <v>360</v>
      </c>
      <c r="I105" s="344" t="s">
        <v>360</v>
      </c>
      <c r="J105" s="350">
        <f>③様式第１_別紙１!AA55</f>
        <v>0</v>
      </c>
      <c r="K105" s="351">
        <f>③様式第１_別紙１!AB55</f>
        <v>0</v>
      </c>
      <c r="L105" s="352" t="s">
        <v>407</v>
      </c>
    </row>
    <row r="106" spans="2:12" x14ac:dyDescent="0.3">
      <c r="B106" s="282"/>
      <c r="C106" s="291"/>
      <c r="D106" s="254" t="s">
        <v>335</v>
      </c>
      <c r="E106" s="345">
        <f>②申請者情報!$W202</f>
        <v>0</v>
      </c>
      <c r="F106" s="346">
        <f>②申請者情報!$Y202</f>
        <v>0</v>
      </c>
      <c r="G106" s="288" t="s">
        <v>360</v>
      </c>
      <c r="H106" s="347" t="s">
        <v>360</v>
      </c>
      <c r="I106" s="349" t="s">
        <v>360</v>
      </c>
      <c r="J106" s="353">
        <f>③様式第１_別紙１!AA56</f>
        <v>0</v>
      </c>
      <c r="K106" s="354">
        <f>③様式第１_別紙１!AB56</f>
        <v>0</v>
      </c>
      <c r="L106" s="355" t="s">
        <v>407</v>
      </c>
    </row>
    <row r="107" spans="2:12" x14ac:dyDescent="0.3">
      <c r="B107" s="282"/>
      <c r="C107" s="292" t="s">
        <v>403</v>
      </c>
      <c r="D107" s="293" t="s">
        <v>360</v>
      </c>
      <c r="E107" s="356">
        <f>②申請者情報!$W204</f>
        <v>0</v>
      </c>
      <c r="F107" s="357">
        <f>②申請者情報!$Y204</f>
        <v>0</v>
      </c>
      <c r="G107" s="273" t="s">
        <v>396</v>
      </c>
      <c r="H107" s="356">
        <f>②申請者情報!$Z204</f>
        <v>0</v>
      </c>
      <c r="I107" s="357">
        <f>②申請者情報!$AA204</f>
        <v>0</v>
      </c>
      <c r="J107" s="358">
        <f>③様式第１_別紙１!AA57</f>
        <v>0</v>
      </c>
      <c r="K107" s="359">
        <f>③様式第１_別紙１!AB57</f>
        <v>0</v>
      </c>
      <c r="L107" s="360">
        <f>③様式第１_別紙１!U57</f>
        <v>0</v>
      </c>
    </row>
    <row r="108" spans="2:12" x14ac:dyDescent="0.3">
      <c r="B108" s="282"/>
      <c r="C108" s="294" t="s">
        <v>436</v>
      </c>
      <c r="D108" s="295" t="s">
        <v>360</v>
      </c>
      <c r="E108" s="361">
        <f>②申請者情報!$W205</f>
        <v>0</v>
      </c>
      <c r="F108" s="362">
        <f>②申請者情報!$Y205</f>
        <v>0</v>
      </c>
      <c r="G108" s="296" t="s">
        <v>396</v>
      </c>
      <c r="H108" s="361">
        <f>②申請者情報!$Z205</f>
        <v>0</v>
      </c>
      <c r="I108" s="362">
        <f>②申請者情報!$AA205</f>
        <v>0</v>
      </c>
      <c r="J108" s="363">
        <f>③様式第１_別紙１!AA58</f>
        <v>0</v>
      </c>
      <c r="K108" s="364">
        <f>③様式第１_別紙１!AB58</f>
        <v>0</v>
      </c>
      <c r="L108" s="365">
        <f>③様式第１_別紙１!U58</f>
        <v>0</v>
      </c>
    </row>
    <row r="109" spans="2:12" x14ac:dyDescent="0.3">
      <c r="B109" s="282"/>
      <c r="C109" s="292" t="s">
        <v>404</v>
      </c>
      <c r="D109" s="293" t="s">
        <v>360</v>
      </c>
      <c r="E109" s="356">
        <f>②申請者情報!$W206</f>
        <v>0</v>
      </c>
      <c r="F109" s="357">
        <f>②申請者情報!$Y206</f>
        <v>0</v>
      </c>
      <c r="G109" s="273" t="s">
        <v>400</v>
      </c>
      <c r="H109" s="356">
        <f>②申請者情報!$Z206</f>
        <v>0</v>
      </c>
      <c r="I109" s="357">
        <f>②申請者情報!$AA206</f>
        <v>0</v>
      </c>
      <c r="J109" s="358">
        <f>③様式第１_別紙１!AA59</f>
        <v>0</v>
      </c>
      <c r="K109" s="359">
        <f>③様式第１_別紙１!AB59</f>
        <v>0</v>
      </c>
      <c r="L109" s="360">
        <f>③様式第１_別紙１!U59</f>
        <v>0</v>
      </c>
    </row>
    <row r="110" spans="2:12" x14ac:dyDescent="0.3">
      <c r="B110" s="282"/>
      <c r="C110" s="297" t="s">
        <v>405</v>
      </c>
      <c r="D110" s="298" t="s">
        <v>360</v>
      </c>
      <c r="E110" s="366">
        <f>②申請者情報!$W207</f>
        <v>0</v>
      </c>
      <c r="F110" s="367">
        <f>②申請者情報!$Y207</f>
        <v>0</v>
      </c>
      <c r="G110" s="299" t="s">
        <v>400</v>
      </c>
      <c r="H110" s="366">
        <f>②申請者情報!$Z207</f>
        <v>0</v>
      </c>
      <c r="I110" s="367">
        <f>②申請者情報!$AA207</f>
        <v>0</v>
      </c>
      <c r="J110" s="368">
        <f>③様式第１_別紙１!AA60</f>
        <v>0</v>
      </c>
      <c r="K110" s="369">
        <f>③様式第１_別紙１!AB60</f>
        <v>0</v>
      </c>
      <c r="L110" s="370">
        <f>③様式第１_別紙１!U60</f>
        <v>0</v>
      </c>
    </row>
    <row r="111" spans="2:12" ht="15.6" thickBot="1" x14ac:dyDescent="0.35">
      <c r="B111" s="319"/>
      <c r="C111" s="320"/>
      <c r="D111" s="321" t="s">
        <v>360</v>
      </c>
      <c r="E111" s="373"/>
      <c r="F111" s="372"/>
      <c r="G111" s="322" t="s">
        <v>401</v>
      </c>
      <c r="H111" s="371">
        <f>②申請者情報!$AD207</f>
        <v>0</v>
      </c>
      <c r="I111" s="372" t="s">
        <v>360</v>
      </c>
      <c r="J111" s="373" t="s">
        <v>360</v>
      </c>
      <c r="K111" s="374" t="s">
        <v>360</v>
      </c>
      <c r="L111" s="372" t="s">
        <v>360</v>
      </c>
    </row>
    <row r="112" spans="2:12" x14ac:dyDescent="0.3">
      <c r="B112" s="317" t="s">
        <v>423</v>
      </c>
      <c r="C112" s="318" t="s">
        <v>402</v>
      </c>
      <c r="D112" s="298" t="s">
        <v>360</v>
      </c>
      <c r="E112" s="366">
        <f>②申請者情報!$W234</f>
        <v>0</v>
      </c>
      <c r="F112" s="367">
        <f>②申請者情報!$Y234</f>
        <v>0</v>
      </c>
      <c r="G112" s="299" t="s">
        <v>397</v>
      </c>
      <c r="H112" s="366">
        <f>②申請者情報!$Z234</f>
        <v>0</v>
      </c>
      <c r="I112" s="367">
        <f>②申請者情報!$AA234</f>
        <v>0</v>
      </c>
      <c r="J112" s="368">
        <f>③様式第１_別紙１!AA61</f>
        <v>0</v>
      </c>
      <c r="K112" s="369">
        <f>③様式第１_別紙１!AB61</f>
        <v>0</v>
      </c>
      <c r="L112" s="370">
        <f>③様式第１_別紙１!U61</f>
        <v>0</v>
      </c>
    </row>
    <row r="113" spans="2:12" x14ac:dyDescent="0.3">
      <c r="B113" s="282"/>
      <c r="C113" s="283"/>
      <c r="D113" s="284" t="s">
        <v>360</v>
      </c>
      <c r="E113" s="342" t="s">
        <v>360</v>
      </c>
      <c r="F113" s="344" t="s">
        <v>360</v>
      </c>
      <c r="G113" s="285" t="s">
        <v>398</v>
      </c>
      <c r="H113" s="340">
        <f>②申請者情報!$Z235</f>
        <v>0</v>
      </c>
      <c r="I113" s="341">
        <f>②申請者情報!$AA235</f>
        <v>0</v>
      </c>
      <c r="J113" s="342" t="s">
        <v>360</v>
      </c>
      <c r="K113" s="343" t="s">
        <v>360</v>
      </c>
      <c r="L113" s="344" t="s">
        <v>360</v>
      </c>
    </row>
    <row r="114" spans="2:12" x14ac:dyDescent="0.3">
      <c r="B114" s="282"/>
      <c r="C114" s="286"/>
      <c r="D114" s="287" t="s">
        <v>360</v>
      </c>
      <c r="E114" s="347" t="s">
        <v>360</v>
      </c>
      <c r="F114" s="349" t="s">
        <v>360</v>
      </c>
      <c r="G114" s="288" t="s">
        <v>399</v>
      </c>
      <c r="H114" s="345">
        <f>②申請者情報!$Z236</f>
        <v>0</v>
      </c>
      <c r="I114" s="346">
        <f>②申請者情報!$AA236</f>
        <v>0</v>
      </c>
      <c r="J114" s="347" t="s">
        <v>360</v>
      </c>
      <c r="K114" s="348" t="s">
        <v>360</v>
      </c>
      <c r="L114" s="349" t="s">
        <v>360</v>
      </c>
    </row>
    <row r="115" spans="2:12" x14ac:dyDescent="0.3">
      <c r="B115" s="282"/>
      <c r="C115" s="289" t="s">
        <v>406</v>
      </c>
      <c r="D115" s="252" t="s">
        <v>413</v>
      </c>
      <c r="E115" s="375">
        <f>COUNTIF(E116:E120,"&lt;&gt;0")</f>
        <v>0</v>
      </c>
      <c r="F115" s="336">
        <f>IF(②申請者情報!W242&gt;0,②申請者情報!I242,SUM(F116:F120))</f>
        <v>0</v>
      </c>
      <c r="G115" s="281" t="s">
        <v>396</v>
      </c>
      <c r="H115" s="335">
        <f>②申請者情報!$Z237</f>
        <v>0</v>
      </c>
      <c r="I115" s="336">
        <f>②申請者情報!$AA237</f>
        <v>0</v>
      </c>
      <c r="J115" s="337">
        <f>③様式第１_別紙１!AA62</f>
        <v>0</v>
      </c>
      <c r="K115" s="338">
        <f>③様式第１_別紙１!AB62</f>
        <v>0</v>
      </c>
      <c r="L115" s="339">
        <f>③様式第１_別紙１!U62</f>
        <v>0</v>
      </c>
    </row>
    <row r="116" spans="2:12" x14ac:dyDescent="0.3">
      <c r="B116" s="282"/>
      <c r="C116" s="290"/>
      <c r="D116" s="253" t="s">
        <v>331</v>
      </c>
      <c r="E116" s="340">
        <f>②申請者情報!$W237</f>
        <v>0</v>
      </c>
      <c r="F116" s="341">
        <f>②申請者情報!$Y237</f>
        <v>0</v>
      </c>
      <c r="G116" s="285" t="s">
        <v>360</v>
      </c>
      <c r="H116" s="342" t="s">
        <v>360</v>
      </c>
      <c r="I116" s="344" t="s">
        <v>360</v>
      </c>
      <c r="J116" s="350">
        <f>③様式第１_別紙１!AA63</f>
        <v>0</v>
      </c>
      <c r="K116" s="351">
        <f>③様式第１_別紙１!AB63</f>
        <v>0</v>
      </c>
      <c r="L116" s="352" t="s">
        <v>407</v>
      </c>
    </row>
    <row r="117" spans="2:12" x14ac:dyDescent="0.3">
      <c r="B117" s="282"/>
      <c r="C117" s="290"/>
      <c r="D117" s="253" t="s">
        <v>332</v>
      </c>
      <c r="E117" s="340">
        <f>②申請者情報!$W238</f>
        <v>0</v>
      </c>
      <c r="F117" s="341">
        <f>②申請者情報!$Y238</f>
        <v>0</v>
      </c>
      <c r="G117" s="285" t="s">
        <v>360</v>
      </c>
      <c r="H117" s="342" t="s">
        <v>360</v>
      </c>
      <c r="I117" s="344" t="s">
        <v>360</v>
      </c>
      <c r="J117" s="350">
        <f>③様式第１_別紙１!AA64</f>
        <v>0</v>
      </c>
      <c r="K117" s="351">
        <f>③様式第１_別紙１!AB64</f>
        <v>0</v>
      </c>
      <c r="L117" s="352" t="s">
        <v>407</v>
      </c>
    </row>
    <row r="118" spans="2:12" x14ac:dyDescent="0.3">
      <c r="B118" s="282"/>
      <c r="C118" s="290"/>
      <c r="D118" s="253" t="s">
        <v>333</v>
      </c>
      <c r="E118" s="340">
        <f>②申請者情報!$W239</f>
        <v>0</v>
      </c>
      <c r="F118" s="341">
        <f>②申請者情報!$Y239</f>
        <v>0</v>
      </c>
      <c r="G118" s="285" t="s">
        <v>360</v>
      </c>
      <c r="H118" s="342" t="s">
        <v>360</v>
      </c>
      <c r="I118" s="344" t="s">
        <v>360</v>
      </c>
      <c r="J118" s="350">
        <f>③様式第１_別紙１!AA65</f>
        <v>0</v>
      </c>
      <c r="K118" s="351">
        <f>③様式第１_別紙１!AB65</f>
        <v>0</v>
      </c>
      <c r="L118" s="352" t="s">
        <v>407</v>
      </c>
    </row>
    <row r="119" spans="2:12" x14ac:dyDescent="0.3">
      <c r="B119" s="282"/>
      <c r="C119" s="290"/>
      <c r="D119" s="253" t="s">
        <v>334</v>
      </c>
      <c r="E119" s="340">
        <f>②申請者情報!$W240</f>
        <v>0</v>
      </c>
      <c r="F119" s="341">
        <f>②申請者情報!$Y240</f>
        <v>0</v>
      </c>
      <c r="G119" s="285" t="s">
        <v>360</v>
      </c>
      <c r="H119" s="342" t="s">
        <v>360</v>
      </c>
      <c r="I119" s="344" t="s">
        <v>360</v>
      </c>
      <c r="J119" s="350">
        <f>③様式第１_別紙１!AA66</f>
        <v>0</v>
      </c>
      <c r="K119" s="351">
        <f>③様式第１_別紙１!AB66</f>
        <v>0</v>
      </c>
      <c r="L119" s="352" t="s">
        <v>407</v>
      </c>
    </row>
    <row r="120" spans="2:12" x14ac:dyDescent="0.3">
      <c r="B120" s="282"/>
      <c r="C120" s="291"/>
      <c r="D120" s="254" t="s">
        <v>335</v>
      </c>
      <c r="E120" s="345">
        <f>②申請者情報!$W241</f>
        <v>0</v>
      </c>
      <c r="F120" s="346">
        <f>②申請者情報!$Y241</f>
        <v>0</v>
      </c>
      <c r="G120" s="288" t="s">
        <v>360</v>
      </c>
      <c r="H120" s="347" t="s">
        <v>360</v>
      </c>
      <c r="I120" s="349" t="s">
        <v>360</v>
      </c>
      <c r="J120" s="353">
        <f>③様式第１_別紙１!AA67</f>
        <v>0</v>
      </c>
      <c r="K120" s="354">
        <f>③様式第１_別紙１!AB67</f>
        <v>0</v>
      </c>
      <c r="L120" s="355" t="s">
        <v>407</v>
      </c>
    </row>
    <row r="121" spans="2:12" x14ac:dyDescent="0.3">
      <c r="B121" s="282"/>
      <c r="C121" s="292" t="s">
        <v>403</v>
      </c>
      <c r="D121" s="293" t="s">
        <v>360</v>
      </c>
      <c r="E121" s="356">
        <f>②申請者情報!$W243</f>
        <v>0</v>
      </c>
      <c r="F121" s="357">
        <f>②申請者情報!$Y243</f>
        <v>0</v>
      </c>
      <c r="G121" s="273" t="s">
        <v>396</v>
      </c>
      <c r="H121" s="356">
        <f>②申請者情報!$Z243</f>
        <v>0</v>
      </c>
      <c r="I121" s="357">
        <f>②申請者情報!$AA243</f>
        <v>0</v>
      </c>
      <c r="J121" s="358">
        <f>③様式第１_別紙１!AA68</f>
        <v>0</v>
      </c>
      <c r="K121" s="359">
        <f>③様式第１_別紙１!AB68</f>
        <v>0</v>
      </c>
      <c r="L121" s="360">
        <f>③様式第１_別紙１!U68</f>
        <v>0</v>
      </c>
    </row>
    <row r="122" spans="2:12" x14ac:dyDescent="0.3">
      <c r="B122" s="282"/>
      <c r="C122" s="294" t="s">
        <v>436</v>
      </c>
      <c r="D122" s="295" t="s">
        <v>360</v>
      </c>
      <c r="E122" s="361">
        <f>②申請者情報!$W244</f>
        <v>0</v>
      </c>
      <c r="F122" s="362">
        <f>②申請者情報!$Y244</f>
        <v>0</v>
      </c>
      <c r="G122" s="296" t="s">
        <v>396</v>
      </c>
      <c r="H122" s="361">
        <f>②申請者情報!$Z244</f>
        <v>0</v>
      </c>
      <c r="I122" s="362">
        <f>②申請者情報!$AA244</f>
        <v>0</v>
      </c>
      <c r="J122" s="363">
        <f>③様式第１_別紙１!AA69</f>
        <v>0</v>
      </c>
      <c r="K122" s="364">
        <f>③様式第１_別紙１!AB69</f>
        <v>0</v>
      </c>
      <c r="L122" s="365">
        <f>③様式第１_別紙１!U69</f>
        <v>0</v>
      </c>
    </row>
    <row r="123" spans="2:12" x14ac:dyDescent="0.3">
      <c r="B123" s="282"/>
      <c r="C123" s="292" t="s">
        <v>404</v>
      </c>
      <c r="D123" s="293" t="s">
        <v>360</v>
      </c>
      <c r="E123" s="356">
        <f>②申請者情報!$W245</f>
        <v>0</v>
      </c>
      <c r="F123" s="357">
        <f>②申請者情報!$Y245</f>
        <v>0</v>
      </c>
      <c r="G123" s="273" t="s">
        <v>400</v>
      </c>
      <c r="H123" s="356">
        <f>②申請者情報!$Z245</f>
        <v>0</v>
      </c>
      <c r="I123" s="357">
        <f>②申請者情報!$AA245</f>
        <v>0</v>
      </c>
      <c r="J123" s="358">
        <f>③様式第１_別紙１!AA70</f>
        <v>0</v>
      </c>
      <c r="K123" s="359">
        <f>③様式第１_別紙１!AB70</f>
        <v>0</v>
      </c>
      <c r="L123" s="360">
        <f>③様式第１_別紙１!U70</f>
        <v>0</v>
      </c>
    </row>
    <row r="124" spans="2:12" x14ac:dyDescent="0.3">
      <c r="B124" s="282"/>
      <c r="C124" s="297" t="s">
        <v>405</v>
      </c>
      <c r="D124" s="298" t="s">
        <v>360</v>
      </c>
      <c r="E124" s="366">
        <f>②申請者情報!$W246</f>
        <v>0</v>
      </c>
      <c r="F124" s="367">
        <f>②申請者情報!$Y246</f>
        <v>0</v>
      </c>
      <c r="G124" s="299" t="s">
        <v>400</v>
      </c>
      <c r="H124" s="366">
        <f>②申請者情報!$Z246</f>
        <v>0</v>
      </c>
      <c r="I124" s="367">
        <f>②申請者情報!$AA246</f>
        <v>0</v>
      </c>
      <c r="J124" s="368">
        <f>③様式第１_別紙１!AA71</f>
        <v>0</v>
      </c>
      <c r="K124" s="369">
        <f>③様式第１_別紙１!AB71</f>
        <v>0</v>
      </c>
      <c r="L124" s="370">
        <f>③様式第１_別紙１!U71</f>
        <v>0</v>
      </c>
    </row>
    <row r="125" spans="2:12" x14ac:dyDescent="0.3">
      <c r="B125" s="300"/>
      <c r="C125" s="301"/>
      <c r="D125" s="287" t="s">
        <v>360</v>
      </c>
      <c r="E125" s="347"/>
      <c r="F125" s="349"/>
      <c r="G125" s="288" t="s">
        <v>401</v>
      </c>
      <c r="H125" s="345">
        <f>②申請者情報!$AD246</f>
        <v>0</v>
      </c>
      <c r="I125" s="349" t="s">
        <v>360</v>
      </c>
      <c r="J125" s="347" t="s">
        <v>360</v>
      </c>
      <c r="K125" s="348" t="s">
        <v>360</v>
      </c>
      <c r="L125" s="349" t="s">
        <v>360</v>
      </c>
    </row>
  </sheetData>
  <phoneticPr fontId="55"/>
  <conditionalFormatting sqref="C37:C38">
    <cfRule type="expression" dxfId="17" priority="94">
      <formula>$P37=TRUE</formula>
    </cfRule>
  </conditionalFormatting>
  <conditionalFormatting sqref="C42:C45 C56:C59">
    <cfRule type="expression" dxfId="16" priority="33">
      <formula>$E56=TRUE</formula>
    </cfRule>
  </conditionalFormatting>
  <conditionalFormatting sqref="C45:C50">
    <cfRule type="expression" dxfId="15" priority="91">
      <formula>#REF!=TRUE</formula>
    </cfRule>
  </conditionalFormatting>
  <conditionalFormatting sqref="C51:C55">
    <cfRule type="expression" dxfId="14" priority="663">
      <formula>$E63=TRUE</formula>
    </cfRule>
  </conditionalFormatting>
  <conditionalFormatting sqref="C59:C64">
    <cfRule type="expression" dxfId="13" priority="13">
      <formula>#REF!=TRUE</formula>
    </cfRule>
  </conditionalFormatting>
  <conditionalFormatting sqref="C65:C69">
    <cfRule type="expression" dxfId="12" priority="14">
      <formula>$E77=TRUE</formula>
    </cfRule>
  </conditionalFormatting>
  <conditionalFormatting sqref="C70:C73">
    <cfRule type="expression" dxfId="11" priority="10">
      <formula>$E84=TRUE</formula>
    </cfRule>
  </conditionalFormatting>
  <conditionalFormatting sqref="C73:C78">
    <cfRule type="expression" dxfId="10" priority="11">
      <formula>#REF!=TRUE</formula>
    </cfRule>
  </conditionalFormatting>
  <conditionalFormatting sqref="C79:C83">
    <cfRule type="expression" dxfId="9" priority="12">
      <formula>$E91=TRUE</formula>
    </cfRule>
  </conditionalFormatting>
  <conditionalFormatting sqref="C84:C87">
    <cfRule type="expression" dxfId="8" priority="7">
      <formula>$E98=TRUE</formula>
    </cfRule>
  </conditionalFormatting>
  <conditionalFormatting sqref="C87:C92">
    <cfRule type="expression" dxfId="7" priority="8">
      <formula>#REF!=TRUE</formula>
    </cfRule>
  </conditionalFormatting>
  <conditionalFormatting sqref="C93:C97">
    <cfRule type="expression" dxfId="6" priority="9">
      <formula>$E105=TRUE</formula>
    </cfRule>
  </conditionalFormatting>
  <conditionalFormatting sqref="C98:C101">
    <cfRule type="expression" dxfId="5" priority="4">
      <formula>$E112=TRUE</formula>
    </cfRule>
  </conditionalFormatting>
  <conditionalFormatting sqref="C101:C106">
    <cfRule type="expression" dxfId="4" priority="5">
      <formula>#REF!=TRUE</formula>
    </cfRule>
  </conditionalFormatting>
  <conditionalFormatting sqref="C107:C111">
    <cfRule type="expression" dxfId="3" priority="6">
      <formula>$E119=TRUE</formula>
    </cfRule>
  </conditionalFormatting>
  <conditionalFormatting sqref="C112:C115">
    <cfRule type="expression" dxfId="2" priority="1">
      <formula>$E126=TRUE</formula>
    </cfRule>
  </conditionalFormatting>
  <conditionalFormatting sqref="C115:C120">
    <cfRule type="expression" dxfId="1" priority="2">
      <formula>#REF!=TRUE</formula>
    </cfRule>
  </conditionalFormatting>
  <conditionalFormatting sqref="C121:C125">
    <cfRule type="expression" dxfId="0" priority="3">
      <formula>$E133=TRUE</formula>
    </cfRule>
  </conditionalFormatting>
  <pageMargins left="0.7" right="0.7" top="0.75" bottom="0.75" header="0.3" footer="0.3"/>
  <pageSetup paperSize="9" scale="3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AB59-A689-437A-A798-6A46F6971F0B}">
  <sheetPr codeName="Sheet22">
    <tabColor theme="1"/>
    <pageSetUpPr fitToPage="1"/>
  </sheetPr>
  <dimension ref="B2:AN56"/>
  <sheetViews>
    <sheetView showGridLines="0" view="pageBreakPreview" zoomScale="60" zoomScaleNormal="100" workbookViewId="0"/>
  </sheetViews>
  <sheetFormatPr defaultColWidth="9" defaultRowHeight="15" x14ac:dyDescent="0.3"/>
  <cols>
    <col min="1" max="1" width="9" style="1"/>
    <col min="2" max="4" width="5.6328125" style="1" customWidth="1"/>
    <col min="5" max="17" width="5.6328125" style="3" customWidth="1"/>
    <col min="18" max="18" width="8.453125" style="3" customWidth="1"/>
    <col min="19" max="35" width="5.6328125" style="3" customWidth="1"/>
    <col min="36" max="16384" width="9" style="1"/>
  </cols>
  <sheetData>
    <row r="2" spans="2:35" ht="15.75" customHeight="1" x14ac:dyDescent="0.3"/>
    <row r="3" spans="2:35" ht="15.9" customHeight="1" x14ac:dyDescent="0.3">
      <c r="F3" s="3">
        <v>1</v>
      </c>
      <c r="G3" s="3">
        <v>2</v>
      </c>
      <c r="H3" s="3">
        <v>3</v>
      </c>
      <c r="I3" s="3">
        <v>4</v>
      </c>
      <c r="J3" s="3">
        <v>5</v>
      </c>
      <c r="K3" s="3">
        <v>6</v>
      </c>
      <c r="L3" s="3">
        <v>7</v>
      </c>
      <c r="M3" s="3">
        <v>8</v>
      </c>
      <c r="N3" s="3">
        <v>9</v>
      </c>
      <c r="O3" s="3">
        <v>10</v>
      </c>
      <c r="P3" s="3">
        <v>11</v>
      </c>
      <c r="Q3" s="3">
        <v>12</v>
      </c>
      <c r="T3" s="1"/>
      <c r="U3" s="1"/>
      <c r="V3" s="1"/>
      <c r="X3" s="3">
        <v>1</v>
      </c>
      <c r="Y3" s="3">
        <v>2</v>
      </c>
      <c r="Z3" s="3">
        <v>3</v>
      </c>
      <c r="AA3" s="3">
        <v>4</v>
      </c>
      <c r="AB3" s="3">
        <v>5</v>
      </c>
      <c r="AC3" s="3">
        <v>6</v>
      </c>
      <c r="AD3" s="3">
        <v>7</v>
      </c>
      <c r="AE3" s="3">
        <v>8</v>
      </c>
      <c r="AF3" s="3">
        <v>9</v>
      </c>
      <c r="AG3" s="3">
        <v>10</v>
      </c>
      <c r="AH3" s="3">
        <v>11</v>
      </c>
      <c r="AI3" s="3">
        <v>12</v>
      </c>
    </row>
    <row r="4" spans="2:35" x14ac:dyDescent="0.3">
      <c r="B4" s="1">
        <v>1</v>
      </c>
      <c r="C4" s="1">
        <v>2</v>
      </c>
      <c r="D4" s="1">
        <v>3</v>
      </c>
      <c r="E4" s="3">
        <v>4</v>
      </c>
      <c r="F4" s="3">
        <v>5</v>
      </c>
      <c r="G4" s="3">
        <v>6</v>
      </c>
      <c r="H4" s="3">
        <v>7</v>
      </c>
      <c r="I4" s="3">
        <v>8</v>
      </c>
      <c r="J4" s="3">
        <v>9</v>
      </c>
      <c r="K4" s="3">
        <v>10</v>
      </c>
      <c r="L4" s="3">
        <v>11</v>
      </c>
      <c r="M4" s="3">
        <v>12</v>
      </c>
      <c r="N4" s="3">
        <v>13</v>
      </c>
      <c r="O4" s="3">
        <v>14</v>
      </c>
      <c r="P4" s="3">
        <v>15</v>
      </c>
      <c r="Q4" s="3">
        <v>16</v>
      </c>
      <c r="T4" s="1">
        <v>1</v>
      </c>
      <c r="U4" s="1">
        <v>2</v>
      </c>
      <c r="V4" s="1">
        <v>3</v>
      </c>
      <c r="W4" s="3">
        <v>4</v>
      </c>
      <c r="X4" s="3">
        <v>5</v>
      </c>
      <c r="Y4" s="3">
        <v>6</v>
      </c>
      <c r="Z4" s="3">
        <v>7</v>
      </c>
      <c r="AA4" s="3">
        <v>8</v>
      </c>
      <c r="AB4" s="3">
        <v>9</v>
      </c>
      <c r="AC4" s="3">
        <v>10</v>
      </c>
      <c r="AD4" s="3">
        <v>11</v>
      </c>
      <c r="AE4" s="3">
        <v>12</v>
      </c>
      <c r="AF4" s="3">
        <v>13</v>
      </c>
      <c r="AG4" s="3">
        <v>14</v>
      </c>
      <c r="AH4" s="3">
        <v>15</v>
      </c>
      <c r="AI4" s="3">
        <v>16</v>
      </c>
    </row>
    <row r="5" spans="2:35" x14ac:dyDescent="0.3">
      <c r="T5" s="1"/>
      <c r="U5" s="1"/>
      <c r="V5" s="1"/>
    </row>
    <row r="6" spans="2:35" x14ac:dyDescent="0.3">
      <c r="T6" s="1"/>
      <c r="U6" s="1"/>
      <c r="V6" s="1"/>
    </row>
    <row r="7" spans="2:35" ht="30" customHeight="1" x14ac:dyDescent="0.3">
      <c r="D7" s="691" t="s">
        <v>55</v>
      </c>
      <c r="E7" s="691"/>
      <c r="F7" s="691"/>
      <c r="G7" s="691"/>
      <c r="H7" s="691"/>
      <c r="I7" s="691"/>
      <c r="J7" s="691"/>
      <c r="K7" s="691"/>
      <c r="L7" s="691"/>
      <c r="M7" s="691"/>
      <c r="N7" s="691"/>
      <c r="O7" s="691"/>
      <c r="P7" s="691"/>
      <c r="Q7" s="691"/>
      <c r="T7" s="1"/>
      <c r="U7" s="1"/>
      <c r="V7" s="1"/>
    </row>
    <row r="8" spans="2:35" ht="30" customHeight="1" x14ac:dyDescent="0.3">
      <c r="D8" s="692" t="s">
        <v>197</v>
      </c>
      <c r="E8" s="692"/>
      <c r="F8" s="693" t="s">
        <v>28</v>
      </c>
      <c r="G8" s="693"/>
      <c r="H8" s="693"/>
      <c r="I8" s="693"/>
      <c r="J8" s="693"/>
      <c r="K8" s="693"/>
      <c r="L8" s="693"/>
      <c r="M8" s="693"/>
      <c r="N8" s="693"/>
      <c r="O8" s="693"/>
      <c r="P8" s="693"/>
      <c r="Q8" s="693"/>
      <c r="T8" s="1"/>
      <c r="U8" s="1"/>
      <c r="V8" s="1"/>
    </row>
    <row r="9" spans="2:35" ht="30" customHeight="1" x14ac:dyDescent="0.3">
      <c r="D9" s="694"/>
      <c r="E9" s="694"/>
      <c r="F9" s="694"/>
      <c r="G9" s="694"/>
      <c r="H9" s="694"/>
      <c r="I9" s="694"/>
      <c r="J9" s="694"/>
      <c r="K9" s="694"/>
      <c r="L9" s="695" t="s">
        <v>29</v>
      </c>
      <c r="M9" s="695"/>
      <c r="N9" s="695"/>
      <c r="O9" s="695"/>
      <c r="P9" s="695"/>
      <c r="Q9" s="695"/>
      <c r="T9" s="1"/>
      <c r="U9" s="1"/>
      <c r="V9" s="1"/>
    </row>
    <row r="10" spans="2:35" x14ac:dyDescent="0.3">
      <c r="T10" s="1"/>
      <c r="U10" s="1"/>
      <c r="V10" s="1"/>
    </row>
    <row r="11" spans="2:35" x14ac:dyDescent="0.3">
      <c r="T11" s="1"/>
      <c r="U11" s="1"/>
      <c r="V11" s="1"/>
    </row>
    <row r="12" spans="2:35" x14ac:dyDescent="0.3">
      <c r="T12" s="1"/>
      <c r="U12" s="1"/>
      <c r="V12" s="1"/>
    </row>
    <row r="13" spans="2:35" ht="20.100000000000001" customHeight="1" x14ac:dyDescent="0.3">
      <c r="C13" s="4" t="s">
        <v>39</v>
      </c>
      <c r="S13" s="4" t="s">
        <v>39</v>
      </c>
    </row>
    <row r="14" spans="2:35" ht="30" customHeight="1" x14ac:dyDescent="0.3">
      <c r="D14" s="691" t="s">
        <v>45</v>
      </c>
      <c r="E14" s="691"/>
      <c r="F14" s="691"/>
      <c r="G14" s="691"/>
      <c r="H14" s="691"/>
      <c r="I14" s="691"/>
      <c r="J14" s="691"/>
      <c r="K14" s="691"/>
      <c r="L14" s="691"/>
      <c r="M14" s="691"/>
      <c r="N14" s="691"/>
      <c r="O14" s="691"/>
      <c r="P14" s="691"/>
      <c r="Q14" s="691"/>
      <c r="V14" s="691" t="s">
        <v>45</v>
      </c>
      <c r="W14" s="691"/>
      <c r="X14" s="691"/>
      <c r="Y14" s="691"/>
      <c r="Z14" s="691"/>
      <c r="AA14" s="691"/>
      <c r="AB14" s="691"/>
      <c r="AC14" s="691"/>
      <c r="AD14" s="691"/>
      <c r="AE14" s="691"/>
      <c r="AF14" s="691"/>
      <c r="AG14" s="691"/>
      <c r="AH14" s="691"/>
      <c r="AI14" s="691"/>
    </row>
    <row r="15" spans="2:35" ht="30" customHeight="1" x14ac:dyDescent="0.3">
      <c r="D15" s="696" t="s">
        <v>32</v>
      </c>
      <c r="E15" s="696"/>
      <c r="F15" s="693" t="s">
        <v>44</v>
      </c>
      <c r="G15" s="693"/>
      <c r="H15" s="693"/>
      <c r="I15" s="693"/>
      <c r="J15" s="693"/>
      <c r="K15" s="693"/>
      <c r="L15" s="693"/>
      <c r="M15" s="693"/>
      <c r="N15" s="693"/>
      <c r="O15" s="693"/>
      <c r="P15" s="693"/>
      <c r="Q15" s="693"/>
      <c r="V15" s="696" t="s">
        <v>32</v>
      </c>
      <c r="W15" s="696"/>
      <c r="X15" s="693" t="s">
        <v>44</v>
      </c>
      <c r="Y15" s="693"/>
      <c r="Z15" s="693"/>
      <c r="AA15" s="693"/>
      <c r="AB15" s="693"/>
      <c r="AC15" s="693"/>
      <c r="AD15" s="693"/>
      <c r="AE15" s="693"/>
      <c r="AF15" s="693"/>
      <c r="AG15" s="693"/>
      <c r="AH15" s="693"/>
      <c r="AI15" s="693"/>
    </row>
    <row r="16" spans="2:35" ht="30" customHeight="1" x14ac:dyDescent="0.3">
      <c r="D16" s="694"/>
      <c r="E16" s="694"/>
      <c r="F16" s="694"/>
      <c r="G16" s="694"/>
      <c r="H16" s="694"/>
      <c r="I16" s="694"/>
      <c r="J16" s="694"/>
      <c r="K16" s="694"/>
      <c r="L16" s="695" t="s">
        <v>29</v>
      </c>
      <c r="M16" s="695"/>
      <c r="N16" s="695"/>
      <c r="O16" s="695"/>
      <c r="P16" s="695"/>
      <c r="Q16" s="695"/>
      <c r="V16" s="697"/>
      <c r="W16" s="697"/>
      <c r="X16" s="697"/>
      <c r="Y16" s="697"/>
      <c r="Z16" s="697"/>
      <c r="AA16" s="697"/>
      <c r="AB16" s="697"/>
      <c r="AC16" s="697"/>
      <c r="AD16" s="695" t="s">
        <v>29</v>
      </c>
      <c r="AE16" s="695"/>
      <c r="AF16" s="695"/>
      <c r="AG16" s="695"/>
      <c r="AH16" s="695"/>
      <c r="AI16" s="695"/>
    </row>
    <row r="17" spans="3:35" ht="15.9" customHeight="1" x14ac:dyDescent="0.3"/>
    <row r="18" spans="3:35" ht="15.9" customHeight="1" x14ac:dyDescent="0.3"/>
    <row r="19" spans="3:35" ht="20.100000000000001" customHeight="1" x14ac:dyDescent="0.3">
      <c r="C19" s="4" t="s">
        <v>37</v>
      </c>
      <c r="S19" s="4" t="s">
        <v>38</v>
      </c>
    </row>
    <row r="20" spans="3:35" ht="30" customHeight="1" thickBot="1" x14ac:dyDescent="0.35">
      <c r="F20" s="691" t="s">
        <v>33</v>
      </c>
      <c r="G20" s="691"/>
      <c r="H20" s="698"/>
      <c r="I20" s="698"/>
      <c r="J20" s="698"/>
      <c r="K20" s="698"/>
      <c r="L20" s="698"/>
      <c r="M20" s="698"/>
      <c r="N20" s="698"/>
      <c r="O20" s="698"/>
      <c r="P20" s="698"/>
      <c r="Q20" s="698"/>
      <c r="T20" s="691" t="s">
        <v>33</v>
      </c>
      <c r="U20" s="691"/>
      <c r="V20" s="691"/>
      <c r="W20" s="691"/>
      <c r="X20" s="691"/>
      <c r="Y20" s="691"/>
      <c r="Z20" s="691"/>
      <c r="AA20" s="691"/>
      <c r="AB20" s="691"/>
      <c r="AC20" s="691"/>
      <c r="AD20" s="691"/>
      <c r="AE20" s="691"/>
      <c r="AF20" s="691"/>
      <c r="AG20" s="691"/>
      <c r="AH20" s="691"/>
      <c r="AI20" s="691"/>
    </row>
    <row r="21" spans="3:35" ht="30" customHeight="1" thickTop="1" thickBot="1" x14ac:dyDescent="0.35">
      <c r="F21" s="696" t="s">
        <v>32</v>
      </c>
      <c r="G21" s="699"/>
      <c r="H21" s="700" t="s">
        <v>34</v>
      </c>
      <c r="I21" s="701"/>
      <c r="J21" s="701"/>
      <c r="K21" s="701"/>
      <c r="L21" s="701"/>
      <c r="M21" s="701"/>
      <c r="N21" s="701"/>
      <c r="O21" s="701"/>
      <c r="P21" s="701"/>
      <c r="Q21" s="702"/>
      <c r="T21" s="696" t="s">
        <v>32</v>
      </c>
      <c r="U21" s="696"/>
      <c r="V21" s="693" t="s">
        <v>34</v>
      </c>
      <c r="W21" s="693"/>
      <c r="X21" s="693"/>
      <c r="Y21" s="693"/>
      <c r="Z21" s="693"/>
      <c r="AA21" s="693"/>
      <c r="AB21" s="693"/>
      <c r="AC21" s="693"/>
      <c r="AD21" s="693"/>
      <c r="AE21" s="693"/>
      <c r="AF21" s="693"/>
      <c r="AG21" s="693"/>
      <c r="AH21" s="693"/>
      <c r="AI21" s="693"/>
    </row>
    <row r="22" spans="3:35" ht="30" customHeight="1" thickTop="1" x14ac:dyDescent="0.3">
      <c r="F22" s="697"/>
      <c r="G22" s="697"/>
      <c r="H22" s="707"/>
      <c r="I22" s="707"/>
      <c r="J22" s="707"/>
      <c r="K22" s="707"/>
      <c r="L22" s="707"/>
      <c r="M22" s="706" t="s">
        <v>29</v>
      </c>
      <c r="N22" s="706"/>
      <c r="O22" s="706"/>
      <c r="P22" s="706"/>
      <c r="Q22" s="706"/>
      <c r="T22" s="708"/>
      <c r="U22" s="709"/>
      <c r="V22" s="709"/>
      <c r="W22" s="709"/>
      <c r="X22" s="709"/>
      <c r="Y22" s="709"/>
      <c r="Z22" s="709"/>
      <c r="AA22" s="709"/>
      <c r="AB22" s="709"/>
      <c r="AC22" s="710"/>
      <c r="AD22" s="695" t="s">
        <v>29</v>
      </c>
      <c r="AE22" s="695"/>
      <c r="AF22" s="695"/>
      <c r="AG22" s="695"/>
      <c r="AH22" s="695"/>
      <c r="AI22" s="695"/>
    </row>
    <row r="23" spans="3:35" ht="15.9" customHeight="1" x14ac:dyDescent="0.3">
      <c r="K23" s="5"/>
      <c r="L23" s="5"/>
      <c r="Z23" s="5"/>
      <c r="AA23" s="5"/>
      <c r="AB23" s="5"/>
      <c r="AC23" s="5"/>
    </row>
    <row r="24" spans="3:35" ht="20.100000000000001" customHeight="1" x14ac:dyDescent="0.3">
      <c r="C24" s="4" t="s">
        <v>41</v>
      </c>
      <c r="K24" s="6"/>
      <c r="L24" s="6"/>
      <c r="S24" s="4" t="s">
        <v>41</v>
      </c>
      <c r="Z24"/>
      <c r="AA24"/>
      <c r="AB24"/>
      <c r="AC24"/>
    </row>
    <row r="25" spans="3:35" ht="30" customHeight="1" thickBot="1" x14ac:dyDescent="0.35">
      <c r="F25" s="691" t="s">
        <v>36</v>
      </c>
      <c r="G25" s="691"/>
      <c r="H25" s="698"/>
      <c r="I25" s="698"/>
      <c r="J25" s="698"/>
      <c r="K25" s="698"/>
      <c r="L25" s="698"/>
      <c r="M25" s="698"/>
      <c r="N25" s="698"/>
      <c r="O25" s="698"/>
      <c r="P25" s="698"/>
      <c r="Q25" s="698"/>
      <c r="T25" s="7" t="s">
        <v>42</v>
      </c>
      <c r="U25"/>
      <c r="V25"/>
      <c r="W25"/>
      <c r="X25"/>
      <c r="Y25"/>
      <c r="Z25"/>
      <c r="AA25"/>
      <c r="AB25"/>
      <c r="AC25"/>
      <c r="AD25"/>
      <c r="AE25"/>
      <c r="AF25"/>
      <c r="AG25"/>
      <c r="AH25"/>
      <c r="AI25"/>
    </row>
    <row r="26" spans="3:35" ht="30" customHeight="1" thickTop="1" thickBot="1" x14ac:dyDescent="0.35">
      <c r="F26" s="696" t="s">
        <v>32</v>
      </c>
      <c r="G26" s="699"/>
      <c r="H26" s="700" t="s">
        <v>35</v>
      </c>
      <c r="I26" s="701"/>
      <c r="J26" s="701"/>
      <c r="K26" s="701"/>
      <c r="L26" s="701"/>
      <c r="M26" s="701"/>
      <c r="N26" s="701"/>
      <c r="O26" s="701"/>
      <c r="P26" s="701"/>
      <c r="Q26" s="702"/>
      <c r="T26" s="10" t="s">
        <v>54</v>
      </c>
      <c r="U26"/>
      <c r="V26"/>
      <c r="W26"/>
      <c r="X26"/>
      <c r="Y26"/>
      <c r="Z26"/>
      <c r="AA26"/>
      <c r="AB26"/>
      <c r="AC26"/>
      <c r="AD26"/>
      <c r="AE26"/>
      <c r="AF26"/>
      <c r="AG26"/>
      <c r="AH26"/>
      <c r="AI26"/>
    </row>
    <row r="27" spans="3:35" ht="30" customHeight="1" thickTop="1" x14ac:dyDescent="0.3">
      <c r="F27" s="697"/>
      <c r="G27" s="697"/>
      <c r="H27" s="707"/>
      <c r="I27" s="707"/>
      <c r="J27" s="707"/>
      <c r="K27" s="707"/>
      <c r="L27" s="707"/>
      <c r="M27" s="706" t="s">
        <v>29</v>
      </c>
      <c r="N27" s="706"/>
      <c r="O27" s="706"/>
      <c r="P27" s="706"/>
      <c r="Q27" s="706"/>
      <c r="U27"/>
      <c r="V27"/>
      <c r="W27"/>
      <c r="X27"/>
      <c r="Y27"/>
      <c r="Z27"/>
      <c r="AA27"/>
      <c r="AB27"/>
      <c r="AC27"/>
      <c r="AD27"/>
      <c r="AE27"/>
      <c r="AF27"/>
      <c r="AG27"/>
      <c r="AH27"/>
      <c r="AI27"/>
    </row>
    <row r="31" spans="3:35" ht="18.600000000000001" x14ac:dyDescent="0.3">
      <c r="C31" s="4" t="s">
        <v>48</v>
      </c>
    </row>
    <row r="32" spans="3:35" x14ac:dyDescent="0.3">
      <c r="C32" s="1" t="s">
        <v>43</v>
      </c>
    </row>
    <row r="34" spans="3:40" ht="19.2" thickBot="1" x14ac:dyDescent="0.35">
      <c r="C34" s="4" t="s">
        <v>39</v>
      </c>
      <c r="S34" s="4" t="s">
        <v>39</v>
      </c>
    </row>
    <row r="35" spans="3:40" ht="30" customHeight="1" thickTop="1" thickBot="1" x14ac:dyDescent="0.35">
      <c r="F35" s="693" t="s">
        <v>44</v>
      </c>
      <c r="G35" s="693"/>
      <c r="H35" s="693"/>
      <c r="I35" s="693"/>
      <c r="J35" s="693"/>
      <c r="K35" s="693"/>
      <c r="L35" s="693"/>
      <c r="M35" s="693"/>
      <c r="N35" s="693"/>
      <c r="O35" s="693"/>
      <c r="P35" s="693"/>
      <c r="Q35" s="693"/>
      <c r="S35" s="8"/>
      <c r="X35" s="700" t="s">
        <v>44</v>
      </c>
      <c r="Y35" s="701"/>
      <c r="Z35" s="701"/>
      <c r="AA35" s="701"/>
      <c r="AB35" s="701"/>
      <c r="AC35" s="701"/>
      <c r="AD35" s="701"/>
      <c r="AE35" s="701"/>
      <c r="AF35" s="701"/>
      <c r="AG35" s="701"/>
      <c r="AH35" s="701"/>
      <c r="AI35" s="702"/>
    </row>
    <row r="36" spans="3:40" ht="30" customHeight="1" thickTop="1" x14ac:dyDescent="0.3">
      <c r="F36" s="703"/>
      <c r="G36" s="704"/>
      <c r="H36" s="704"/>
      <c r="I36" s="704"/>
      <c r="J36" s="704"/>
      <c r="K36" s="705"/>
      <c r="L36" s="695" t="s">
        <v>29</v>
      </c>
      <c r="M36" s="695"/>
      <c r="N36" s="695"/>
      <c r="O36" s="695"/>
      <c r="P36" s="695"/>
      <c r="Q36" s="695"/>
      <c r="S36" s="8"/>
      <c r="X36" s="711"/>
      <c r="Y36" s="712"/>
      <c r="Z36" s="712"/>
      <c r="AA36" s="712"/>
      <c r="AB36" s="712"/>
      <c r="AC36" s="713"/>
      <c r="AD36" s="706" t="s">
        <v>29</v>
      </c>
      <c r="AE36" s="706"/>
      <c r="AF36" s="706"/>
      <c r="AG36" s="706"/>
      <c r="AH36" s="706"/>
      <c r="AI36" s="706"/>
    </row>
    <row r="37" spans="3:40" ht="18.600000000000001" x14ac:dyDescent="0.3">
      <c r="S37" s="8"/>
    </row>
    <row r="38" spans="3:40" ht="19.2" thickBot="1" x14ac:dyDescent="0.35">
      <c r="C38" s="4" t="s">
        <v>41</v>
      </c>
      <c r="K38" s="9"/>
      <c r="L38" s="9"/>
      <c r="S38" s="4" t="s">
        <v>41</v>
      </c>
    </row>
    <row r="39" spans="3:40" ht="30" customHeight="1" thickTop="1" thickBot="1" x14ac:dyDescent="0.35">
      <c r="H39" s="700" t="s">
        <v>35</v>
      </c>
      <c r="I39" s="701"/>
      <c r="J39" s="701"/>
      <c r="K39" s="701"/>
      <c r="L39" s="701"/>
      <c r="M39" s="701"/>
      <c r="N39" s="701"/>
      <c r="O39" s="701"/>
      <c r="P39" s="701"/>
      <c r="Q39" s="702"/>
      <c r="S39" s="8"/>
      <c r="T39" s="7" t="s">
        <v>42</v>
      </c>
    </row>
    <row r="40" spans="3:40" ht="30" customHeight="1" thickTop="1" x14ac:dyDescent="0.3">
      <c r="H40" s="717"/>
      <c r="I40" s="718"/>
      <c r="J40" s="718"/>
      <c r="K40" s="718"/>
      <c r="L40" s="719"/>
      <c r="M40" s="706" t="s">
        <v>29</v>
      </c>
      <c r="N40" s="706"/>
      <c r="O40" s="706"/>
      <c r="P40" s="706"/>
      <c r="Q40" s="706"/>
      <c r="S40" s="8"/>
    </row>
    <row r="41" spans="3:40" ht="18.600000000000001" x14ac:dyDescent="0.3">
      <c r="S41" s="8"/>
    </row>
    <row r="42" spans="3:40" ht="19.2" thickBot="1" x14ac:dyDescent="0.35">
      <c r="C42" s="4" t="s">
        <v>40</v>
      </c>
      <c r="S42" s="4" t="s">
        <v>40</v>
      </c>
      <c r="AN42" s="4"/>
    </row>
    <row r="43" spans="3:40" ht="30" customHeight="1" thickTop="1" thickBot="1" x14ac:dyDescent="0.35">
      <c r="H43" s="700" t="s">
        <v>35</v>
      </c>
      <c r="I43" s="701"/>
      <c r="J43" s="701"/>
      <c r="K43" s="701"/>
      <c r="L43" s="701"/>
      <c r="M43" s="701"/>
      <c r="N43" s="701"/>
      <c r="O43" s="701"/>
      <c r="P43" s="701"/>
      <c r="Q43" s="702"/>
      <c r="X43" s="700" t="s">
        <v>44</v>
      </c>
      <c r="Y43" s="701"/>
      <c r="Z43" s="701"/>
      <c r="AA43" s="701"/>
      <c r="AB43" s="701"/>
      <c r="AC43" s="701"/>
      <c r="AD43" s="701"/>
      <c r="AE43" s="701"/>
      <c r="AF43" s="701"/>
      <c r="AG43" s="701"/>
      <c r="AH43" s="701"/>
      <c r="AI43" s="702"/>
    </row>
    <row r="44" spans="3:40" ht="30" customHeight="1" thickTop="1" x14ac:dyDescent="0.3">
      <c r="H44" s="717"/>
      <c r="I44" s="718"/>
      <c r="J44" s="718"/>
      <c r="K44" s="718"/>
      <c r="L44" s="719"/>
      <c r="M44" s="706" t="s">
        <v>29</v>
      </c>
      <c r="N44" s="706"/>
      <c r="O44" s="706"/>
      <c r="P44" s="706"/>
      <c r="Q44" s="706"/>
      <c r="X44" s="711"/>
      <c r="Y44" s="712"/>
      <c r="Z44" s="712"/>
      <c r="AA44" s="712"/>
      <c r="AB44" s="712"/>
      <c r="AC44" s="713"/>
      <c r="AD44" s="706" t="s">
        <v>29</v>
      </c>
      <c r="AE44" s="706"/>
      <c r="AF44" s="706"/>
      <c r="AG44" s="706"/>
      <c r="AH44" s="706"/>
      <c r="AI44" s="706"/>
    </row>
    <row r="47" spans="3:40" ht="18.600000000000001" x14ac:dyDescent="0.3">
      <c r="C47" s="4" t="s">
        <v>49</v>
      </c>
      <c r="T47" s="1"/>
    </row>
    <row r="48" spans="3:40" ht="18.600000000000001" x14ac:dyDescent="0.3">
      <c r="D48" s="4"/>
      <c r="T48" s="1"/>
    </row>
    <row r="49" spans="3:35" s="8" customFormat="1" ht="19.2" thickBot="1" x14ac:dyDescent="0.35">
      <c r="C49" s="4" t="s">
        <v>46</v>
      </c>
      <c r="S49" s="4" t="s">
        <v>47</v>
      </c>
    </row>
    <row r="50" spans="3:35" ht="30" customHeight="1" thickTop="1" thickBot="1" x14ac:dyDescent="0.35">
      <c r="F50" s="714" t="s">
        <v>53</v>
      </c>
      <c r="G50" s="715"/>
      <c r="H50" s="715"/>
      <c r="I50" s="715"/>
      <c r="J50" s="715"/>
      <c r="K50" s="715"/>
      <c r="L50" s="715"/>
      <c r="M50" s="715"/>
      <c r="N50" s="715"/>
      <c r="O50" s="715"/>
      <c r="P50" s="715"/>
      <c r="Q50" s="716"/>
      <c r="X50" s="714" t="s">
        <v>53</v>
      </c>
      <c r="Y50" s="715"/>
      <c r="Z50" s="715"/>
      <c r="AA50" s="715"/>
      <c r="AB50" s="715"/>
      <c r="AC50" s="715"/>
      <c r="AD50" s="715"/>
      <c r="AE50" s="715"/>
      <c r="AF50" s="715"/>
      <c r="AG50" s="715"/>
      <c r="AH50" s="715"/>
      <c r="AI50" s="716"/>
    </row>
    <row r="51" spans="3:35" ht="30" customHeight="1" thickTop="1" x14ac:dyDescent="0.3">
      <c r="F51" s="711"/>
      <c r="G51" s="712"/>
      <c r="H51" s="712"/>
      <c r="I51" s="712"/>
      <c r="J51" s="712"/>
      <c r="K51" s="713"/>
      <c r="L51" s="706" t="s">
        <v>29</v>
      </c>
      <c r="M51" s="706"/>
      <c r="N51" s="706"/>
      <c r="O51" s="706"/>
      <c r="P51" s="706"/>
      <c r="Q51" s="706"/>
      <c r="X51" s="703"/>
      <c r="Y51" s="704"/>
      <c r="Z51" s="704"/>
      <c r="AA51" s="704"/>
      <c r="AB51" s="704"/>
      <c r="AC51" s="705"/>
      <c r="AD51" s="695" t="s">
        <v>29</v>
      </c>
      <c r="AE51" s="695"/>
      <c r="AF51" s="695"/>
      <c r="AG51" s="695"/>
      <c r="AH51" s="695"/>
      <c r="AI51" s="695"/>
    </row>
    <row r="53" spans="3:35" ht="30" customHeight="1" x14ac:dyDescent="0.3">
      <c r="C53" s="688" t="s">
        <v>57</v>
      </c>
      <c r="D53" s="689"/>
      <c r="E53" s="689"/>
      <c r="F53" s="689"/>
      <c r="G53" s="689"/>
      <c r="H53" s="689"/>
      <c r="I53" s="689"/>
      <c r="J53" s="689"/>
      <c r="K53" s="689"/>
      <c r="L53" s="689"/>
      <c r="M53" s="689"/>
      <c r="N53" s="689"/>
      <c r="O53" s="689"/>
      <c r="P53" s="689"/>
      <c r="Q53" s="690"/>
      <c r="X53" s="688" t="s">
        <v>57</v>
      </c>
      <c r="Y53" s="689"/>
      <c r="Z53" s="689"/>
      <c r="AA53" s="689"/>
      <c r="AB53" s="689"/>
      <c r="AC53" s="689"/>
      <c r="AD53" s="689"/>
      <c r="AE53" s="689"/>
      <c r="AF53" s="689"/>
      <c r="AG53" s="689"/>
      <c r="AH53" s="689"/>
      <c r="AI53" s="690"/>
    </row>
    <row r="54" spans="3:35" ht="30" customHeight="1" thickBot="1" x14ac:dyDescent="0.35">
      <c r="C54" s="720" t="s">
        <v>52</v>
      </c>
      <c r="D54" s="720"/>
      <c r="E54" s="735" t="s">
        <v>50</v>
      </c>
      <c r="F54" s="721"/>
      <c r="G54" s="721"/>
      <c r="H54" s="721"/>
      <c r="I54" s="721"/>
      <c r="J54" s="721"/>
      <c r="K54" s="721"/>
      <c r="L54" s="721"/>
      <c r="M54" s="721"/>
      <c r="N54" s="721"/>
      <c r="O54" s="721"/>
      <c r="P54" s="721"/>
      <c r="Q54" s="721"/>
      <c r="X54" s="720" t="s">
        <v>52</v>
      </c>
      <c r="Y54" s="720"/>
      <c r="Z54" s="721" t="s">
        <v>50</v>
      </c>
      <c r="AA54" s="721"/>
      <c r="AB54" s="721"/>
      <c r="AC54" s="721"/>
      <c r="AD54" s="721"/>
      <c r="AE54" s="721"/>
      <c r="AF54" s="721"/>
      <c r="AG54" s="721"/>
      <c r="AH54" s="721"/>
      <c r="AI54" s="721"/>
    </row>
    <row r="55" spans="3:35" ht="30" customHeight="1" thickTop="1" thickBot="1" x14ac:dyDescent="0.35">
      <c r="C55" s="725"/>
      <c r="D55" s="726"/>
      <c r="E55" s="726"/>
      <c r="F55" s="700" t="s">
        <v>51</v>
      </c>
      <c r="G55" s="701"/>
      <c r="H55" s="701"/>
      <c r="I55" s="701"/>
      <c r="J55" s="701"/>
      <c r="K55" s="701"/>
      <c r="L55" s="701"/>
      <c r="M55" s="701"/>
      <c r="N55" s="701"/>
      <c r="O55" s="701"/>
      <c r="P55" s="701"/>
      <c r="Q55" s="702"/>
      <c r="X55" s="727"/>
      <c r="Y55" s="728"/>
      <c r="Z55" s="732" t="s">
        <v>51</v>
      </c>
      <c r="AA55" s="733"/>
      <c r="AB55" s="733"/>
      <c r="AC55" s="733"/>
      <c r="AD55" s="733"/>
      <c r="AE55" s="733"/>
      <c r="AF55" s="733"/>
      <c r="AG55" s="733"/>
      <c r="AH55" s="733"/>
      <c r="AI55" s="734"/>
    </row>
    <row r="56" spans="3:35" ht="30" customHeight="1" thickTop="1" x14ac:dyDescent="0.3">
      <c r="C56" s="722"/>
      <c r="D56" s="723"/>
      <c r="E56" s="723"/>
      <c r="F56" s="723"/>
      <c r="G56" s="723"/>
      <c r="H56" s="723"/>
      <c r="I56" s="723"/>
      <c r="J56" s="723"/>
      <c r="K56" s="724"/>
      <c r="L56" s="706" t="s">
        <v>29</v>
      </c>
      <c r="M56" s="706"/>
      <c r="N56" s="706"/>
      <c r="O56" s="706"/>
      <c r="P56" s="706"/>
      <c r="Q56" s="706"/>
      <c r="X56" s="729"/>
      <c r="Y56" s="730"/>
      <c r="Z56" s="730"/>
      <c r="AA56" s="730"/>
      <c r="AB56" s="730"/>
      <c r="AC56" s="730"/>
      <c r="AD56" s="731"/>
      <c r="AE56" s="706" t="s">
        <v>29</v>
      </c>
      <c r="AF56" s="706"/>
      <c r="AG56" s="706"/>
      <c r="AH56" s="706"/>
      <c r="AI56" s="706"/>
    </row>
  </sheetData>
  <mergeCells count="65">
    <mergeCell ref="AE56:AI56"/>
    <mergeCell ref="X54:Y54"/>
    <mergeCell ref="C54:D54"/>
    <mergeCell ref="Z54:AI54"/>
    <mergeCell ref="C56:K56"/>
    <mergeCell ref="C55:E55"/>
    <mergeCell ref="X55:Y55"/>
    <mergeCell ref="X56:AD56"/>
    <mergeCell ref="Z55:AI55"/>
    <mergeCell ref="F55:Q55"/>
    <mergeCell ref="L56:Q56"/>
    <mergeCell ref="E54:Q54"/>
    <mergeCell ref="AD44:AI44"/>
    <mergeCell ref="X36:AC36"/>
    <mergeCell ref="X44:AC44"/>
    <mergeCell ref="F50:Q50"/>
    <mergeCell ref="F51:K51"/>
    <mergeCell ref="L51:Q51"/>
    <mergeCell ref="X50:AI50"/>
    <mergeCell ref="X51:AC51"/>
    <mergeCell ref="AD51:AI51"/>
    <mergeCell ref="H43:Q43"/>
    <mergeCell ref="H44:L44"/>
    <mergeCell ref="M44:Q44"/>
    <mergeCell ref="X43:AI43"/>
    <mergeCell ref="H39:Q39"/>
    <mergeCell ref="M40:Q40"/>
    <mergeCell ref="H40:L40"/>
    <mergeCell ref="F36:K36"/>
    <mergeCell ref="L36:Q36"/>
    <mergeCell ref="X35:AI35"/>
    <mergeCell ref="AD36:AI36"/>
    <mergeCell ref="F22:L22"/>
    <mergeCell ref="M22:Q22"/>
    <mergeCell ref="AD22:AI22"/>
    <mergeCell ref="T22:AC22"/>
    <mergeCell ref="F35:Q35"/>
    <mergeCell ref="F25:Q25"/>
    <mergeCell ref="F27:L27"/>
    <mergeCell ref="M27:Q27"/>
    <mergeCell ref="F26:G26"/>
    <mergeCell ref="H26:Q26"/>
    <mergeCell ref="AD16:AI16"/>
    <mergeCell ref="F20:Q20"/>
    <mergeCell ref="T20:AI20"/>
    <mergeCell ref="F21:G21"/>
    <mergeCell ref="H21:Q21"/>
    <mergeCell ref="T21:U21"/>
    <mergeCell ref="V21:AI21"/>
    <mergeCell ref="C53:Q53"/>
    <mergeCell ref="X53:AI53"/>
    <mergeCell ref="D14:Q14"/>
    <mergeCell ref="V14:AI14"/>
    <mergeCell ref="D7:Q7"/>
    <mergeCell ref="D8:E8"/>
    <mergeCell ref="F8:Q8"/>
    <mergeCell ref="D9:K9"/>
    <mergeCell ref="L9:Q9"/>
    <mergeCell ref="D15:E15"/>
    <mergeCell ref="F15:Q15"/>
    <mergeCell ref="V15:W15"/>
    <mergeCell ref="X15:AI15"/>
    <mergeCell ref="D16:K16"/>
    <mergeCell ref="L16:Q16"/>
    <mergeCell ref="V16:AC16"/>
  </mergeCells>
  <phoneticPr fontId="5"/>
  <pageMargins left="0.7" right="0.7" top="0.75" bottom="0.75" header="0.3" footer="0.3"/>
  <pageSetup paperSize="9"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1FC8-DF36-4B91-A2C8-1FF9B0868C70}">
  <sheetPr codeName="Sheet8">
    <tabColor theme="1"/>
  </sheetPr>
  <dimension ref="B2:F15"/>
  <sheetViews>
    <sheetView workbookViewId="0">
      <selection activeCell="F15" sqref="B2:F15"/>
    </sheetView>
  </sheetViews>
  <sheetFormatPr defaultRowHeight="14.4" x14ac:dyDescent="0.3"/>
  <cols>
    <col min="2" max="2" width="2.6328125" customWidth="1"/>
    <col min="4" max="4" width="21.26953125" customWidth="1"/>
    <col min="5" max="5" width="15.90625" customWidth="1"/>
    <col min="6" max="6" width="19.7265625" customWidth="1"/>
  </cols>
  <sheetData>
    <row r="2" spans="2:6" ht="18" customHeight="1" x14ac:dyDescent="0.3">
      <c r="B2" s="738" t="s">
        <v>439</v>
      </c>
      <c r="C2" s="739"/>
      <c r="D2" s="740"/>
      <c r="E2" s="306" t="s">
        <v>444</v>
      </c>
      <c r="F2" s="306" t="s">
        <v>275</v>
      </c>
    </row>
    <row r="3" spans="2:6" ht="48" customHeight="1" x14ac:dyDescent="0.3">
      <c r="B3" s="306">
        <v>1</v>
      </c>
      <c r="C3" s="741" t="s">
        <v>440</v>
      </c>
      <c r="D3" s="742"/>
      <c r="E3" s="307" t="s">
        <v>448</v>
      </c>
      <c r="F3" s="307" t="s">
        <v>451</v>
      </c>
    </row>
    <row r="4" spans="2:6" ht="19.2" customHeight="1" x14ac:dyDescent="0.3">
      <c r="B4" s="736">
        <v>2</v>
      </c>
      <c r="C4" s="747" t="s">
        <v>454</v>
      </c>
      <c r="D4" s="308" t="s">
        <v>449</v>
      </c>
      <c r="E4" s="737" t="s">
        <v>447</v>
      </c>
      <c r="F4" s="737" t="s">
        <v>606</v>
      </c>
    </row>
    <row r="5" spans="2:6" ht="19.2" customHeight="1" x14ac:dyDescent="0.3">
      <c r="B5" s="736"/>
      <c r="C5" s="747"/>
      <c r="D5" s="309" t="s">
        <v>1</v>
      </c>
      <c r="E5" s="737"/>
      <c r="F5" s="736"/>
    </row>
    <row r="6" spans="2:6" ht="19.2" customHeight="1" x14ac:dyDescent="0.3">
      <c r="B6" s="736"/>
      <c r="C6" s="747"/>
      <c r="D6" s="309" t="s">
        <v>6</v>
      </c>
      <c r="E6" s="737"/>
      <c r="F6" s="736"/>
    </row>
    <row r="7" spans="2:6" ht="19.2" customHeight="1" x14ac:dyDescent="0.3">
      <c r="B7" s="736"/>
      <c r="C7" s="747"/>
      <c r="D7" s="310" t="s">
        <v>7</v>
      </c>
      <c r="E7" s="737"/>
      <c r="F7" s="736"/>
    </row>
    <row r="8" spans="2:6" ht="32.4" customHeight="1" x14ac:dyDescent="0.3">
      <c r="B8" s="736"/>
      <c r="C8" s="747"/>
      <c r="D8" s="311" t="s">
        <v>446</v>
      </c>
      <c r="E8" s="307" t="s">
        <v>448</v>
      </c>
      <c r="F8" s="307" t="s">
        <v>607</v>
      </c>
    </row>
    <row r="9" spans="2:6" ht="32.4" customHeight="1" x14ac:dyDescent="0.3">
      <c r="B9" s="306">
        <v>3</v>
      </c>
      <c r="C9" s="743" t="s">
        <v>441</v>
      </c>
      <c r="D9" s="744"/>
      <c r="E9" s="307" t="s">
        <v>448</v>
      </c>
      <c r="F9" s="307" t="s">
        <v>608</v>
      </c>
    </row>
    <row r="10" spans="2:6" ht="19.2" customHeight="1" x14ac:dyDescent="0.3">
      <c r="B10" s="306">
        <v>4</v>
      </c>
      <c r="C10" s="745" t="s">
        <v>450</v>
      </c>
      <c r="D10" s="746"/>
      <c r="E10" s="307" t="s">
        <v>448</v>
      </c>
      <c r="F10" s="306" t="s">
        <v>445</v>
      </c>
    </row>
    <row r="11" spans="2:6" ht="32.4" customHeight="1" x14ac:dyDescent="0.3">
      <c r="B11" s="306">
        <v>5</v>
      </c>
      <c r="C11" s="743" t="s">
        <v>442</v>
      </c>
      <c r="D11" s="744"/>
      <c r="E11" s="307" t="s">
        <v>622</v>
      </c>
      <c r="F11" s="307" t="s">
        <v>452</v>
      </c>
    </row>
    <row r="12" spans="2:6" ht="48" customHeight="1" x14ac:dyDescent="0.3">
      <c r="B12" s="306">
        <v>6</v>
      </c>
      <c r="C12" s="743" t="s">
        <v>443</v>
      </c>
      <c r="D12" s="744"/>
      <c r="E12" s="307" t="s">
        <v>622</v>
      </c>
      <c r="F12" s="307" t="s">
        <v>453</v>
      </c>
    </row>
    <row r="13" spans="2:6" x14ac:dyDescent="0.3">
      <c r="B13" s="428" t="s">
        <v>620</v>
      </c>
      <c r="C13" s="428"/>
      <c r="D13" s="428"/>
      <c r="E13" s="428"/>
      <c r="F13" s="428"/>
    </row>
    <row r="14" spans="2:6" x14ac:dyDescent="0.3">
      <c r="B14" s="428"/>
      <c r="C14" s="428" t="s">
        <v>621</v>
      </c>
      <c r="D14" s="428"/>
      <c r="E14" s="428"/>
      <c r="F14" s="428"/>
    </row>
    <row r="15" spans="2:6" x14ac:dyDescent="0.3">
      <c r="B15" s="428"/>
      <c r="C15" s="428" t="s">
        <v>623</v>
      </c>
      <c r="D15" s="428"/>
      <c r="E15" s="428"/>
      <c r="F15" s="428"/>
    </row>
  </sheetData>
  <mergeCells count="10">
    <mergeCell ref="C9:D9"/>
    <mergeCell ref="C10:D10"/>
    <mergeCell ref="C11:D11"/>
    <mergeCell ref="C12:D12"/>
    <mergeCell ref="C4:C8"/>
    <mergeCell ref="B4:B8"/>
    <mergeCell ref="E4:E7"/>
    <mergeCell ref="F4:F7"/>
    <mergeCell ref="B2:D2"/>
    <mergeCell ref="C3:D3"/>
  </mergeCells>
  <phoneticPr fontId="55"/>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はじめに</vt:lpstr>
      <vt:lpstr>①様式第１_本紙</vt:lpstr>
      <vt:lpstr>②申請者情報</vt:lpstr>
      <vt:lpstr>③様式第１_別紙１</vt:lpstr>
      <vt:lpstr>④様式第１_別紙２</vt:lpstr>
      <vt:lpstr>インポート</vt:lpstr>
      <vt:lpstr>中間シート</vt:lpstr>
      <vt:lpstr>画像</vt:lpstr>
      <vt:lpstr>表</vt:lpstr>
      <vt:lpstr>仕様</vt:lpstr>
      <vt:lpstr>①様式第１_本紙!Print_Area</vt:lpstr>
      <vt:lpstr>②申請者情報!Print_Area</vt:lpstr>
      <vt:lpstr>③様式第１_別紙１!Print_Area</vt:lpstr>
      <vt:lpstr>④様式第１_別紙２!Print_Area</vt:lpstr>
      <vt:lpstr>仕様!Print_Area</vt:lpstr>
      <vt:lpstr>②申請者情報!Print_Titles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関 里美</cp:lastModifiedBy>
  <cp:lastPrinted>2025-05-30T01:23:20Z</cp:lastPrinted>
  <dcterms:created xsi:type="dcterms:W3CDTF">2024-08-20T08:01:31Z</dcterms:created>
  <dcterms:modified xsi:type="dcterms:W3CDTF">2025-07-03T06:45:02Z</dcterms:modified>
</cp:coreProperties>
</file>