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C:\Users\Administrator\Documents\作業用フォルダ\0627\"/>
    </mc:Choice>
  </mc:AlternateContent>
  <xr:revisionPtr revIDLastSave="0" documentId="13_ncr:1_{20260F93-FE34-4664-863D-2E906864CDDC}" xr6:coauthVersionLast="47" xr6:coauthVersionMax="47" xr10:uidLastSave="{00000000-0000-0000-0000-000000000000}"/>
  <workbookProtection workbookAlgorithmName="SHA-512" workbookHashValue="BWyvHuH25pKqrCjvAS8rOGfHbtIEfNBCAuSaqAdeB+El3/dgkiWXhGeCKTUK06Oba2PHUrw7ErggawOxW1GVUQ==" workbookSaltValue="NOyQ8ugD7aD/f/DLQRDATA==" workbookSpinCount="100000" lockStructure="1"/>
  <bookViews>
    <workbookView xWindow="30090" yWindow="420" windowWidth="26850" windowHeight="14625" tabRatio="621" xr2:uid="{A1A16ECB-5531-408B-BCE8-C8623F84BD17}"/>
  </bookViews>
  <sheets>
    <sheet name="はじめに" sheetId="75" r:id="rId1"/>
    <sheet name="①様式第９_本紙" sheetId="47" r:id="rId2"/>
    <sheet name="②様式第９_別紙収支明細表" sheetId="77" r:id="rId3"/>
    <sheet name="インポート" sheetId="80" state="hidden" r:id="rId4"/>
    <sheet name="中間シート" sheetId="78" state="hidden" r:id="rId5"/>
    <sheet name="画像" sheetId="36" state="hidden" r:id="rId6"/>
    <sheet name="仕様" sheetId="79" state="hidden" r:id="rId7"/>
  </sheets>
  <definedNames>
    <definedName name="_xlnm.Print_Area" localSheetId="1">①様式第９_本紙!$A$1:$R$49</definedName>
    <definedName name="_xlnm.Print_Area" localSheetId="2">②様式第９_別紙収支明細表!$A$4:$L$41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55" i="77" l="1"/>
  <c r="AF55" i="77" s="1"/>
  <c r="AE57" i="77"/>
  <c r="AE58" i="77"/>
  <c r="AE59" i="77"/>
  <c r="AE60" i="77"/>
  <c r="AE61" i="77"/>
  <c r="AE62" i="77"/>
  <c r="AE63" i="77"/>
  <c r="AE64" i="77"/>
  <c r="AE65" i="77"/>
  <c r="AE66" i="77"/>
  <c r="AE68" i="77"/>
  <c r="AE69" i="77"/>
  <c r="AE70" i="77"/>
  <c r="T70" i="77" s="1"/>
  <c r="AE71" i="77"/>
  <c r="AE72" i="77"/>
  <c r="AE73" i="77"/>
  <c r="AE74" i="77"/>
  <c r="AE75" i="77"/>
  <c r="AE76" i="77"/>
  <c r="AE77" i="77"/>
  <c r="AE79" i="77"/>
  <c r="T79" i="77" s="1"/>
  <c r="AE80" i="77"/>
  <c r="AE81" i="77"/>
  <c r="AE82" i="77"/>
  <c r="AE83" i="77"/>
  <c r="AE84" i="77"/>
  <c r="AE85" i="77"/>
  <c r="AE86" i="77"/>
  <c r="AE87" i="77"/>
  <c r="T82" i="77"/>
  <c r="T81" i="77"/>
  <c r="T80" i="77"/>
  <c r="T71" i="77"/>
  <c r="T69" i="77"/>
  <c r="T68" i="77"/>
  <c r="T60" i="77"/>
  <c r="T59" i="77"/>
  <c r="T58" i="77"/>
  <c r="T57" i="77"/>
  <c r="T46" i="77"/>
  <c r="T24" i="77"/>
  <c r="T23" i="77"/>
  <c r="T22" i="77"/>
  <c r="J36" i="78" l="1"/>
  <c r="J42" i="78"/>
  <c r="J43" i="78"/>
  <c r="J44" i="78"/>
  <c r="J45" i="78"/>
  <c r="J35" i="78"/>
  <c r="D15" i="47" l="1"/>
  <c r="AN48" i="47" l="1"/>
  <c r="AM48" i="47"/>
  <c r="D8" i="78"/>
  <c r="N2" i="47" l="1"/>
  <c r="AE21" i="77"/>
  <c r="T21" i="77" s="1"/>
  <c r="AE22" i="77"/>
  <c r="AE23" i="77"/>
  <c r="AE24" i="77"/>
  <c r="AE25" i="77"/>
  <c r="AE26" i="77"/>
  <c r="AE27" i="77"/>
  <c r="AE28" i="77"/>
  <c r="AE29" i="77"/>
  <c r="AE44" i="77"/>
  <c r="AE46" i="77"/>
  <c r="AE47" i="77"/>
  <c r="T47" i="77" s="1"/>
  <c r="AE48" i="77"/>
  <c r="T48" i="77" s="1"/>
  <c r="AE49" i="77"/>
  <c r="T49" i="77" s="1"/>
  <c r="AE50" i="77"/>
  <c r="AE51" i="77"/>
  <c r="AE52" i="77"/>
  <c r="AE53" i="77"/>
  <c r="AE54" i="77"/>
  <c r="AE19" i="77"/>
  <c r="AF19" i="77" s="1"/>
  <c r="AE18" i="77"/>
  <c r="AE17" i="77"/>
  <c r="AE16" i="77"/>
  <c r="AE15" i="77"/>
  <c r="AE14" i="77"/>
  <c r="AE13" i="77"/>
  <c r="T13" i="77" s="1"/>
  <c r="AE12" i="77"/>
  <c r="T12" i="77" s="1"/>
  <c r="AE11" i="77"/>
  <c r="T11" i="77" s="1"/>
  <c r="AE10" i="77"/>
  <c r="T10" i="77" s="1"/>
  <c r="AE8" i="77"/>
  <c r="D5" i="78"/>
  <c r="E5" i="78" s="1"/>
  <c r="D7" i="78"/>
  <c r="E7" i="78" s="1"/>
  <c r="D6" i="78"/>
  <c r="E6" i="78" s="1"/>
  <c r="D23" i="78"/>
  <c r="E23" i="78" s="1"/>
  <c r="D22" i="78"/>
  <c r="E22" i="78" s="1"/>
  <c r="D21" i="78"/>
  <c r="E21" i="78" s="1"/>
  <c r="D20" i="78"/>
  <c r="E20" i="78" s="1"/>
  <c r="D19" i="78"/>
  <c r="E19" i="78" s="1"/>
  <c r="D18" i="78"/>
  <c r="E18" i="78" s="1"/>
  <c r="D17" i="78"/>
  <c r="E17" i="78" s="1"/>
  <c r="D16" i="78"/>
  <c r="E16" i="78" s="1"/>
  <c r="D15" i="78"/>
  <c r="E15" i="78" s="1"/>
  <c r="D13" i="78"/>
  <c r="E13" i="78" s="1"/>
  <c r="D4" i="78"/>
  <c r="E4" i="78" s="1"/>
  <c r="D14" i="78"/>
  <c r="E14" i="78" s="1"/>
  <c r="D10" i="78"/>
  <c r="E10" i="78" s="1"/>
  <c r="D11" i="78"/>
  <c r="E11" i="78" s="1"/>
  <c r="D12" i="78"/>
  <c r="E12" i="78" s="1"/>
  <c r="D9" i="78"/>
  <c r="E9" i="78" s="1"/>
  <c r="E8" i="78"/>
  <c r="B25" i="47"/>
  <c r="AF29" i="77" l="1"/>
  <c r="T29" i="77" s="1"/>
  <c r="AF54" i="77"/>
  <c r="T54" i="77" s="1"/>
  <c r="AF28" i="77"/>
  <c r="T28" i="77" s="1"/>
  <c r="AF53" i="77"/>
  <c r="T53" i="77" s="1"/>
  <c r="AF44" i="77"/>
  <c r="T44" i="77" s="1"/>
  <c r="AF18" i="77"/>
  <c r="E61" i="78" s="1"/>
  <c r="AF17" i="77"/>
  <c r="E60" i="78" s="1"/>
  <c r="T9" i="77"/>
  <c r="Q9" i="77"/>
  <c r="AF8" i="77"/>
  <c r="T8" i="77" s="1"/>
  <c r="D24" i="78"/>
  <c r="E24" i="78" s="1"/>
  <c r="D62" i="78"/>
  <c r="E62" i="78"/>
  <c r="D65" i="78"/>
  <c r="D66" i="78"/>
  <c r="D67" i="78"/>
  <c r="D68" i="78"/>
  <c r="D70" i="78"/>
  <c r="D71" i="78"/>
  <c r="D72" i="78"/>
  <c r="D73" i="78"/>
  <c r="D75" i="78"/>
  <c r="D76" i="78"/>
  <c r="D77" i="78"/>
  <c r="D78" i="78"/>
  <c r="D79" i="78"/>
  <c r="D80" i="78"/>
  <c r="D81" i="78"/>
  <c r="D82" i="78"/>
  <c r="D83" i="78"/>
  <c r="E82" i="78" l="1"/>
  <c r="E83" i="78"/>
  <c r="E72" i="78"/>
  <c r="E71" i="78"/>
  <c r="T18" i="77"/>
  <c r="T17" i="77"/>
  <c r="E73" i="78"/>
  <c r="L46" i="47"/>
  <c r="L45" i="47"/>
  <c r="F45" i="47"/>
  <c r="J13" i="47"/>
  <c r="B45" i="47"/>
  <c r="H30" i="47"/>
  <c r="J11" i="47"/>
  <c r="J10" i="47"/>
  <c r="J9" i="47"/>
  <c r="D3" i="78"/>
  <c r="E3" i="78" s="1"/>
  <c r="H36" i="47"/>
  <c r="L36" i="47"/>
  <c r="J36" i="47"/>
  <c r="L31" i="47"/>
  <c r="J31" i="47"/>
  <c r="H31" i="47"/>
  <c r="P3" i="47"/>
  <c r="N3" i="47"/>
  <c r="L3" i="47"/>
  <c r="K37" i="77" l="1"/>
  <c r="K35" i="77"/>
  <c r="K33" i="77"/>
  <c r="K31" i="77"/>
  <c r="K29" i="77"/>
  <c r="K27" i="77"/>
  <c r="D114" i="78" l="1"/>
  <c r="D113" i="78"/>
  <c r="D111" i="78"/>
  <c r="D110" i="78"/>
  <c r="D109" i="78"/>
  <c r="D103" i="78"/>
  <c r="D102" i="78"/>
  <c r="D101" i="78"/>
  <c r="D100" i="78"/>
  <c r="D99" i="78"/>
  <c r="D98" i="78"/>
  <c r="D97" i="78"/>
  <c r="D92" i="78"/>
  <c r="D91" i="78"/>
  <c r="D90" i="78"/>
  <c r="D89" i="78"/>
  <c r="D88" i="78"/>
  <c r="D87" i="78"/>
  <c r="D86" i="78"/>
  <c r="AG54" i="77"/>
  <c r="G83" i="78" s="1"/>
  <c r="AG53" i="77"/>
  <c r="G82" i="78" s="1"/>
  <c r="AG52" i="77"/>
  <c r="G81" i="78" s="1"/>
  <c r="T52" i="77"/>
  <c r="AG51" i="77"/>
  <c r="G80" i="78" s="1"/>
  <c r="T51" i="77"/>
  <c r="AG50" i="77"/>
  <c r="G79" i="78" s="1"/>
  <c r="AG49" i="77"/>
  <c r="G78" i="78" s="1"/>
  <c r="AG48" i="77"/>
  <c r="G77" i="78" s="1"/>
  <c r="AG47" i="77"/>
  <c r="G76" i="78" s="1"/>
  <c r="AG46" i="77"/>
  <c r="G75" i="78" s="1"/>
  <c r="Q45" i="77"/>
  <c r="AG44" i="77"/>
  <c r="AI29" i="77"/>
  <c r="AI54" i="77" s="1"/>
  <c r="AI65" i="77" s="1"/>
  <c r="AI76" i="77" s="1"/>
  <c r="AI87" i="77" s="1"/>
  <c r="AG29" i="77"/>
  <c r="G72" i="78" s="1"/>
  <c r="AI28" i="77"/>
  <c r="AI53" i="77" s="1"/>
  <c r="AI64" i="77" s="1"/>
  <c r="AI75" i="77" s="1"/>
  <c r="AI86" i="77" s="1"/>
  <c r="AG28" i="77"/>
  <c r="G71" i="78" s="1"/>
  <c r="AI27" i="77"/>
  <c r="AI52" i="77" s="1"/>
  <c r="AI63" i="77" s="1"/>
  <c r="AI74" i="77" s="1"/>
  <c r="AI85" i="77" s="1"/>
  <c r="AG27" i="77"/>
  <c r="G70" i="78" s="1"/>
  <c r="T27" i="77"/>
  <c r="AI26" i="77"/>
  <c r="AI51" i="77" s="1"/>
  <c r="AI62" i="77" s="1"/>
  <c r="AI73" i="77" s="1"/>
  <c r="AI84" i="77" s="1"/>
  <c r="AG26" i="77"/>
  <c r="G69" i="78" s="1"/>
  <c r="D69" i="78"/>
  <c r="AI25" i="77"/>
  <c r="AI50" i="77" s="1"/>
  <c r="AG25" i="77"/>
  <c r="G68" i="78" s="1"/>
  <c r="AI24" i="77"/>
  <c r="AI49" i="77" s="1"/>
  <c r="AG24" i="77"/>
  <c r="G67" i="78" s="1"/>
  <c r="AI23" i="77"/>
  <c r="AI48" i="77" s="1"/>
  <c r="AI22" i="77"/>
  <c r="AI47" i="77" s="1"/>
  <c r="AI58" i="77" s="1"/>
  <c r="AI69" i="77" s="1"/>
  <c r="AI80" i="77" s="1"/>
  <c r="AG22" i="77"/>
  <c r="G65" i="78" s="1"/>
  <c r="AI21" i="77"/>
  <c r="T20" i="77" s="1"/>
  <c r="AI19" i="77"/>
  <c r="AI44" i="77" s="1"/>
  <c r="AG19" i="77"/>
  <c r="G62" i="78" s="1"/>
  <c r="T19" i="77"/>
  <c r="D60" i="78"/>
  <c r="V50" i="47"/>
  <c r="AL48" i="47"/>
  <c r="AK48" i="47"/>
  <c r="AJ48" i="47"/>
  <c r="AI48" i="47"/>
  <c r="AK47" i="47"/>
  <c r="AJ47" i="47"/>
  <c r="AI47" i="47"/>
  <c r="U40" i="47"/>
  <c r="U6" i="47" s="1"/>
  <c r="T25" i="77" l="1"/>
  <c r="U20" i="77" s="1"/>
  <c r="U28" i="77"/>
  <c r="F71" i="78" s="1"/>
  <c r="AI55" i="77"/>
  <c r="AI66" i="77" s="1"/>
  <c r="AI77" i="77" s="1"/>
  <c r="U44" i="77"/>
  <c r="F73" i="78" s="1"/>
  <c r="G73" i="78"/>
  <c r="AI46" i="77"/>
  <c r="T45" i="77" s="1"/>
  <c r="U27" i="77"/>
  <c r="F70" i="78" s="1"/>
  <c r="U19" i="77"/>
  <c r="F62" i="78" s="1"/>
  <c r="F18" i="77"/>
  <c r="F16" i="77"/>
  <c r="D108" i="78"/>
  <c r="D112" i="78"/>
  <c r="D116" i="78"/>
  <c r="AF87" i="77"/>
  <c r="D115" i="78"/>
  <c r="AF86" i="77"/>
  <c r="D106" i="78"/>
  <c r="AF77" i="77"/>
  <c r="E106" i="78" s="1"/>
  <c r="D105" i="78"/>
  <c r="AF76" i="77"/>
  <c r="D104" i="78"/>
  <c r="AF75" i="77"/>
  <c r="D95" i="78"/>
  <c r="AF66" i="77"/>
  <c r="E95" i="78" s="1"/>
  <c r="D94" i="78"/>
  <c r="AF65" i="77"/>
  <c r="D93" i="78"/>
  <c r="AF64" i="77"/>
  <c r="D84" i="78"/>
  <c r="E84" i="78"/>
  <c r="X52" i="47"/>
  <c r="T74" i="77"/>
  <c r="U74" i="77" s="1"/>
  <c r="F103" i="78" s="1"/>
  <c r="AI60" i="77"/>
  <c r="AI71" i="77" s="1"/>
  <c r="AI82" i="77" s="1"/>
  <c r="AI61" i="77"/>
  <c r="AI72" i="77" s="1"/>
  <c r="AI83" i="77" s="1"/>
  <c r="T83" i="77" s="1"/>
  <c r="T50" i="77"/>
  <c r="AI59" i="77"/>
  <c r="AI70" i="77" s="1"/>
  <c r="AI81" i="77" s="1"/>
  <c r="U52" i="77"/>
  <c r="F81" i="78" s="1"/>
  <c r="AG77" i="77"/>
  <c r="U51" i="77"/>
  <c r="F80" i="78" s="1"/>
  <c r="U53" i="77"/>
  <c r="F82" i="78" s="1"/>
  <c r="U29" i="77"/>
  <c r="F72" i="78" s="1"/>
  <c r="U54" i="77"/>
  <c r="F83" i="78" s="1"/>
  <c r="AG62" i="77"/>
  <c r="G91" i="78" s="1"/>
  <c r="AG63" i="77"/>
  <c r="G92" i="78" s="1"/>
  <c r="AG80" i="77"/>
  <c r="G109" i="78" s="1"/>
  <c r="AG82" i="77"/>
  <c r="G111" i="78" s="1"/>
  <c r="AG85" i="77"/>
  <c r="T63" i="77"/>
  <c r="U63" i="77" s="1"/>
  <c r="F92" i="78" s="1"/>
  <c r="AG64" i="77"/>
  <c r="G93" i="78" s="1"/>
  <c r="Q67" i="77"/>
  <c r="AE67" i="77" s="1"/>
  <c r="AG79" i="77"/>
  <c r="G108" i="78" s="1"/>
  <c r="AG83" i="77"/>
  <c r="G112" i="78" s="1"/>
  <c r="AG75" i="77"/>
  <c r="G104" i="78" s="1"/>
  <c r="AG84" i="77"/>
  <c r="G113" i="78" s="1"/>
  <c r="Q78" i="77"/>
  <c r="AE78" i="77" s="1"/>
  <c r="AG81" i="77"/>
  <c r="G110" i="78" s="1"/>
  <c r="T85" i="77"/>
  <c r="U85" i="77" s="1"/>
  <c r="F114" i="78" s="1"/>
  <c r="AE45" i="77"/>
  <c r="AH54" i="77"/>
  <c r="H83" i="78" s="1"/>
  <c r="AH52" i="77"/>
  <c r="H81" i="78" s="1"/>
  <c r="AH53" i="77"/>
  <c r="H82" i="78" s="1"/>
  <c r="AH28" i="77"/>
  <c r="H71" i="78" s="1"/>
  <c r="AH51" i="77"/>
  <c r="H80" i="78" s="1"/>
  <c r="AH27" i="77"/>
  <c r="H70" i="78" s="1"/>
  <c r="AH19" i="77"/>
  <c r="H62" i="78" s="1"/>
  <c r="AH26" i="77"/>
  <c r="H69" i="78" s="1"/>
  <c r="T26" i="77"/>
  <c r="U26" i="77" s="1"/>
  <c r="F69" i="78" s="1"/>
  <c r="AG14" i="77"/>
  <c r="G57" i="78" s="1"/>
  <c r="D57" i="78"/>
  <c r="AG11" i="77"/>
  <c r="G54" i="78" s="1"/>
  <c r="D54" i="78"/>
  <c r="D38" i="78" s="1"/>
  <c r="D28" i="78" s="1"/>
  <c r="AG13" i="77"/>
  <c r="G56" i="78" s="1"/>
  <c r="D56" i="78"/>
  <c r="D40" i="78" s="1"/>
  <c r="D30" i="78" s="1"/>
  <c r="F8" i="77"/>
  <c r="D51" i="78"/>
  <c r="U8" i="77"/>
  <c r="F51" i="78" s="1"/>
  <c r="E51" i="78"/>
  <c r="AG8" i="77"/>
  <c r="AG12" i="77"/>
  <c r="G55" i="78" s="1"/>
  <c r="D55" i="78"/>
  <c r="D39" i="78" s="1"/>
  <c r="D29" i="78" s="1"/>
  <c r="T15" i="77"/>
  <c r="U15" i="77" s="1"/>
  <c r="F58" i="78" s="1"/>
  <c r="D58" i="78"/>
  <c r="D42" i="78" s="1"/>
  <c r="T16" i="77"/>
  <c r="U16" i="77" s="1"/>
  <c r="F59" i="78" s="1"/>
  <c r="D59" i="78"/>
  <c r="D43" i="78" s="1"/>
  <c r="AG10" i="77"/>
  <c r="G53" i="78" s="1"/>
  <c r="D53" i="78"/>
  <c r="AG18" i="77"/>
  <c r="G61" i="78" s="1"/>
  <c r="D61" i="78"/>
  <c r="Q56" i="77"/>
  <c r="AE56" i="77" s="1"/>
  <c r="AH25" i="77"/>
  <c r="H68" i="78" s="1"/>
  <c r="AG68" i="77"/>
  <c r="AG69" i="77"/>
  <c r="AG70" i="77"/>
  <c r="AG71" i="77"/>
  <c r="AG72" i="77"/>
  <c r="AG86" i="77"/>
  <c r="AH49" i="77"/>
  <c r="H78" i="78" s="1"/>
  <c r="AG57" i="77"/>
  <c r="AG59" i="77"/>
  <c r="AH50" i="77"/>
  <c r="H79" i="78" s="1"/>
  <c r="T62" i="77"/>
  <c r="U62" i="77" s="1"/>
  <c r="F91" i="78" s="1"/>
  <c r="AG73" i="77"/>
  <c r="AG76" i="77"/>
  <c r="AG55" i="77"/>
  <c r="T73" i="77"/>
  <c r="U73" i="77" s="1"/>
  <c r="F102" i="78" s="1"/>
  <c r="AG87" i="77"/>
  <c r="AH22" i="77"/>
  <c r="H65" i="78" s="1"/>
  <c r="AH48" i="77"/>
  <c r="H77" i="78" s="1"/>
  <c r="AG58" i="77"/>
  <c r="AG60" i="77"/>
  <c r="AG61" i="77"/>
  <c r="AG65" i="77"/>
  <c r="AH29" i="77"/>
  <c r="H72" i="78" s="1"/>
  <c r="AG66" i="77"/>
  <c r="AG74" i="77"/>
  <c r="T84" i="77"/>
  <c r="U84" i="77" s="1"/>
  <c r="F113" i="78" s="1"/>
  <c r="AH46" i="77"/>
  <c r="X46" i="77" s="1"/>
  <c r="V45" i="77"/>
  <c r="AH47" i="77"/>
  <c r="H76" i="78" s="1"/>
  <c r="AH44" i="77"/>
  <c r="H73" i="78" s="1"/>
  <c r="D64" i="78"/>
  <c r="AG21" i="77"/>
  <c r="G64" i="78" s="1"/>
  <c r="U52" i="47"/>
  <c r="AG23" i="77"/>
  <c r="G66" i="78" s="1"/>
  <c r="Q20" i="77"/>
  <c r="AE20" i="77" s="1"/>
  <c r="AH24" i="77"/>
  <c r="H67" i="78" s="1"/>
  <c r="AE9" i="77"/>
  <c r="AG17" i="77"/>
  <c r="G60" i="78" s="1"/>
  <c r="F12" i="77"/>
  <c r="AG16" i="77"/>
  <c r="G59" i="78" s="1"/>
  <c r="U17" i="77"/>
  <c r="F14" i="77"/>
  <c r="AG15" i="77"/>
  <c r="G58" i="78" s="1"/>
  <c r="T14" i="77"/>
  <c r="U9" i="77" s="1"/>
  <c r="U18" i="77"/>
  <c r="AI57" i="77" l="1"/>
  <c r="AI68" i="77" s="1"/>
  <c r="AI79" i="77" s="1"/>
  <c r="T78" i="77" s="1"/>
  <c r="U78" i="77" s="1"/>
  <c r="E105" i="78"/>
  <c r="T76" i="77"/>
  <c r="U76" i="77" s="1"/>
  <c r="F105" i="78" s="1"/>
  <c r="E115" i="78"/>
  <c r="T86" i="77"/>
  <c r="E116" i="78"/>
  <c r="T87" i="77"/>
  <c r="E93" i="78"/>
  <c r="T64" i="77"/>
  <c r="U64" i="77" s="1"/>
  <c r="F93" i="78" s="1"/>
  <c r="E94" i="78"/>
  <c r="T65" i="77"/>
  <c r="U65" i="77" s="1"/>
  <c r="F94" i="78" s="1"/>
  <c r="E104" i="78"/>
  <c r="T75" i="77"/>
  <c r="U75" i="77" s="1"/>
  <c r="F104" i="78" s="1"/>
  <c r="T61" i="77"/>
  <c r="U45" i="77"/>
  <c r="F74" i="78" s="1"/>
  <c r="T72" i="77"/>
  <c r="X44" i="77"/>
  <c r="Y44" i="77" s="1"/>
  <c r="Z44" i="77" s="1"/>
  <c r="AA44" i="77" s="1"/>
  <c r="D44" i="78"/>
  <c r="D107" i="78"/>
  <c r="D96" i="78"/>
  <c r="T55" i="77"/>
  <c r="U55" i="77" s="1"/>
  <c r="F84" i="78" s="1"/>
  <c r="F60" i="78"/>
  <c r="T66" i="77"/>
  <c r="U66" i="77" s="1"/>
  <c r="F95" i="78" s="1"/>
  <c r="T56" i="77"/>
  <c r="F52" i="78"/>
  <c r="D35" i="78"/>
  <c r="D41" i="78"/>
  <c r="D31" i="78" s="1"/>
  <c r="E31" i="78" s="1"/>
  <c r="T77" i="77"/>
  <c r="U77" i="77" s="1"/>
  <c r="F106" i="78" s="1"/>
  <c r="D45" i="78"/>
  <c r="F63" i="78"/>
  <c r="AH64" i="77"/>
  <c r="H93" i="78" s="1"/>
  <c r="AH75" i="77"/>
  <c r="H104" i="78" s="1"/>
  <c r="AH82" i="77"/>
  <c r="H111" i="78" s="1"/>
  <c r="AG45" i="77"/>
  <c r="G74" i="78" s="1"/>
  <c r="AH63" i="77"/>
  <c r="H92" i="78" s="1"/>
  <c r="AH83" i="77"/>
  <c r="H112" i="78" s="1"/>
  <c r="AH80" i="77"/>
  <c r="H109" i="78" s="1"/>
  <c r="V78" i="77"/>
  <c r="AG78" i="77" s="1"/>
  <c r="AH62" i="77"/>
  <c r="H91" i="78" s="1"/>
  <c r="AH84" i="77"/>
  <c r="H113" i="78" s="1"/>
  <c r="AH81" i="77"/>
  <c r="H110" i="78" s="1"/>
  <c r="G106" i="78"/>
  <c r="AH77" i="77"/>
  <c r="H106" i="78" s="1"/>
  <c r="G114" i="78"/>
  <c r="AH85" i="77"/>
  <c r="AH79" i="77"/>
  <c r="H108" i="78" s="1"/>
  <c r="E43" i="78"/>
  <c r="X54" i="77"/>
  <c r="I83" i="78" s="1"/>
  <c r="X28" i="77"/>
  <c r="I71" i="78" s="1"/>
  <c r="D74" i="78"/>
  <c r="X53" i="77"/>
  <c r="Y53" i="77" s="1"/>
  <c r="Z53" i="77" s="1"/>
  <c r="X52" i="77"/>
  <c r="I81" i="78" s="1"/>
  <c r="X19" i="77"/>
  <c r="I62" i="78" s="1"/>
  <c r="X51" i="77"/>
  <c r="I80" i="78" s="1"/>
  <c r="F10" i="77"/>
  <c r="F20" i="77" s="1"/>
  <c r="X25" i="77"/>
  <c r="I68" i="78" s="1"/>
  <c r="X27" i="77"/>
  <c r="X22" i="77"/>
  <c r="I65" i="78" s="1"/>
  <c r="X49" i="77"/>
  <c r="I78" i="78" s="1"/>
  <c r="AH13" i="77"/>
  <c r="X13" i="77" s="1"/>
  <c r="AH14" i="77"/>
  <c r="X14" i="77" s="1"/>
  <c r="X26" i="77"/>
  <c r="I69" i="78" s="1"/>
  <c r="AH12" i="77"/>
  <c r="H55" i="78" s="1"/>
  <c r="I14" i="77"/>
  <c r="AH11" i="77"/>
  <c r="X11" i="77" s="1"/>
  <c r="D52" i="78"/>
  <c r="AH18" i="77"/>
  <c r="H61" i="78" s="1"/>
  <c r="AH8" i="77"/>
  <c r="G51" i="78"/>
  <c r="D37" i="78"/>
  <c r="D27" i="78" s="1"/>
  <c r="F61" i="78"/>
  <c r="AH10" i="77"/>
  <c r="H53" i="78" s="1"/>
  <c r="V9" i="77"/>
  <c r="AG9" i="77" s="1"/>
  <c r="G52" i="78" s="1"/>
  <c r="G102" i="78"/>
  <c r="F42" i="78" s="1"/>
  <c r="AH73" i="77"/>
  <c r="H102" i="78" s="1"/>
  <c r="G100" i="78"/>
  <c r="AH71" i="77"/>
  <c r="H100" i="78" s="1"/>
  <c r="G89" i="78"/>
  <c r="AH60" i="77"/>
  <c r="H89" i="78" s="1"/>
  <c r="G84" i="78"/>
  <c r="AH55" i="77"/>
  <c r="H84" i="78" s="1"/>
  <c r="G99" i="78"/>
  <c r="AH70" i="77"/>
  <c r="H99" i="78" s="1"/>
  <c r="G90" i="78"/>
  <c r="AH61" i="77"/>
  <c r="H90" i="78" s="1"/>
  <c r="G87" i="78"/>
  <c r="AH58" i="77"/>
  <c r="H87" i="78" s="1"/>
  <c r="X50" i="77"/>
  <c r="G98" i="78"/>
  <c r="AH69" i="77"/>
  <c r="H98" i="78" s="1"/>
  <c r="E42" i="78"/>
  <c r="X48" i="77"/>
  <c r="D85" i="78"/>
  <c r="G115" i="78"/>
  <c r="F44" i="78" s="1"/>
  <c r="AH86" i="77"/>
  <c r="H115" i="78" s="1"/>
  <c r="G97" i="78"/>
  <c r="AH68" i="77"/>
  <c r="V67" i="77"/>
  <c r="AG67" i="77" s="1"/>
  <c r="X29" i="77"/>
  <c r="I72" i="78" s="1"/>
  <c r="G105" i="78"/>
  <c r="AH76" i="77"/>
  <c r="H105" i="78" s="1"/>
  <c r="G103" i="78"/>
  <c r="AH74" i="77"/>
  <c r="H103" i="78" s="1"/>
  <c r="G94" i="78"/>
  <c r="AH65" i="77"/>
  <c r="H94" i="78" s="1"/>
  <c r="I12" i="77"/>
  <c r="G88" i="78"/>
  <c r="AH59" i="77"/>
  <c r="H88" i="78" s="1"/>
  <c r="G95" i="78"/>
  <c r="AH66" i="77"/>
  <c r="H95" i="78" s="1"/>
  <c r="G116" i="78"/>
  <c r="AH87" i="77"/>
  <c r="H116" i="78" s="1"/>
  <c r="G86" i="78"/>
  <c r="V56" i="77"/>
  <c r="AG56" i="77" s="1"/>
  <c r="AH57" i="77"/>
  <c r="G101" i="78"/>
  <c r="AH72" i="77"/>
  <c r="H101" i="78" s="1"/>
  <c r="I75" i="78"/>
  <c r="Y46" i="77"/>
  <c r="X47" i="77"/>
  <c r="H75" i="78"/>
  <c r="W45" i="77"/>
  <c r="V20" i="77"/>
  <c r="AH21" i="77"/>
  <c r="AH23" i="77"/>
  <c r="H66" i="78" s="1"/>
  <c r="X24" i="77"/>
  <c r="AH17" i="77"/>
  <c r="AH16" i="77"/>
  <c r="AH15" i="77"/>
  <c r="T67" i="77" l="1"/>
  <c r="U56" i="77"/>
  <c r="F85" i="78" s="1"/>
  <c r="I73" i="78"/>
  <c r="U67" i="77"/>
  <c r="F96" i="78" s="1"/>
  <c r="U87" i="77"/>
  <c r="F116" i="78" s="1"/>
  <c r="E45" i="78" s="1"/>
  <c r="E35" i="78"/>
  <c r="I8" i="77"/>
  <c r="U86" i="77"/>
  <c r="F115" i="78" s="1"/>
  <c r="E44" i="78" s="1"/>
  <c r="J75" i="78"/>
  <c r="Z46" i="77"/>
  <c r="G107" i="78"/>
  <c r="E27" i="78"/>
  <c r="F35" i="78"/>
  <c r="E28" i="78"/>
  <c r="E30" i="78"/>
  <c r="E29" i="78"/>
  <c r="X82" i="77"/>
  <c r="I111" i="78" s="1"/>
  <c r="X64" i="77"/>
  <c r="I93" i="78" s="1"/>
  <c r="X75" i="77"/>
  <c r="I104" i="78" s="1"/>
  <c r="X84" i="77"/>
  <c r="I113" i="78" s="1"/>
  <c r="X63" i="77"/>
  <c r="I92" i="78" s="1"/>
  <c r="AH45" i="77"/>
  <c r="H74" i="78" s="1"/>
  <c r="G96" i="78"/>
  <c r="X62" i="77"/>
  <c r="I91" i="78" s="1"/>
  <c r="F43" i="78"/>
  <c r="X83" i="77"/>
  <c r="I112" i="78" s="1"/>
  <c r="X80" i="77"/>
  <c r="X79" i="77"/>
  <c r="I108" i="78" s="1"/>
  <c r="X74" i="77"/>
  <c r="I103" i="78" s="1"/>
  <c r="X81" i="77"/>
  <c r="W78" i="77"/>
  <c r="AH78" i="77" s="1"/>
  <c r="H107" i="78" s="1"/>
  <c r="X77" i="77"/>
  <c r="X71" i="77"/>
  <c r="I100" i="78" s="1"/>
  <c r="F39" i="78"/>
  <c r="AA53" i="77"/>
  <c r="K82" i="78" s="1"/>
  <c r="J82" i="78"/>
  <c r="I82" i="78"/>
  <c r="X73" i="77"/>
  <c r="I102" i="78" s="1"/>
  <c r="X69" i="77"/>
  <c r="Y69" i="77" s="1"/>
  <c r="Z69" i="77" s="1"/>
  <c r="X55" i="77"/>
  <c r="I84" i="78" s="1"/>
  <c r="H114" i="78"/>
  <c r="X85" i="77"/>
  <c r="X66" i="77"/>
  <c r="I95" i="78" s="1"/>
  <c r="F38" i="78"/>
  <c r="Y54" i="77"/>
  <c r="Z54" i="77" s="1"/>
  <c r="H56" i="78"/>
  <c r="Y28" i="77"/>
  <c r="Z28" i="77" s="1"/>
  <c r="Y25" i="77"/>
  <c r="Y51" i="77"/>
  <c r="Y52" i="77"/>
  <c r="Y26" i="77"/>
  <c r="Y19" i="77"/>
  <c r="Y22" i="77"/>
  <c r="Z22" i="77" s="1"/>
  <c r="Y49" i="77"/>
  <c r="Z49" i="77" s="1"/>
  <c r="D63" i="78"/>
  <c r="D36" i="78" s="1"/>
  <c r="D46" i="78" s="1"/>
  <c r="I70" i="78"/>
  <c r="Y27" i="77"/>
  <c r="AG20" i="77"/>
  <c r="G63" i="78" s="1"/>
  <c r="F37" i="78"/>
  <c r="F40" i="78"/>
  <c r="H57" i="78"/>
  <c r="X10" i="77"/>
  <c r="I53" i="78" s="1"/>
  <c r="X12" i="77"/>
  <c r="Y12" i="77" s="1"/>
  <c r="Z12" i="77" s="1"/>
  <c r="W9" i="77"/>
  <c r="AH9" i="77" s="1"/>
  <c r="X9" i="77" s="1"/>
  <c r="I52" i="78" s="1"/>
  <c r="X18" i="77"/>
  <c r="Y18" i="77" s="1"/>
  <c r="Z18" i="77" s="1"/>
  <c r="H54" i="78"/>
  <c r="X8" i="77"/>
  <c r="H51" i="78"/>
  <c r="X16" i="77"/>
  <c r="I59" i="78" s="1"/>
  <c r="H59" i="78"/>
  <c r="X76" i="77"/>
  <c r="X58" i="77"/>
  <c r="X70" i="77"/>
  <c r="X60" i="77"/>
  <c r="X17" i="77"/>
  <c r="I60" i="78" s="1"/>
  <c r="H60" i="78"/>
  <c r="X72" i="77"/>
  <c r="X87" i="77"/>
  <c r="Y11" i="77"/>
  <c r="Z11" i="77" s="1"/>
  <c r="I54" i="78"/>
  <c r="H86" i="78"/>
  <c r="W56" i="77"/>
  <c r="AH56" i="77" s="1"/>
  <c r="H85" i="78" s="1"/>
  <c r="H97" i="78"/>
  <c r="W67" i="77"/>
  <c r="AH67" i="77" s="1"/>
  <c r="I77" i="78"/>
  <c r="Y48" i="77"/>
  <c r="Z48" i="77" s="1"/>
  <c r="X57" i="77"/>
  <c r="Y13" i="77"/>
  <c r="Z13" i="77" s="1"/>
  <c r="I56" i="78"/>
  <c r="X68" i="77"/>
  <c r="Y14" i="77"/>
  <c r="I57" i="78"/>
  <c r="I79" i="78"/>
  <c r="Y50" i="77"/>
  <c r="Y29" i="77"/>
  <c r="Z29" i="77" s="1"/>
  <c r="X65" i="77"/>
  <c r="G85" i="78"/>
  <c r="X61" i="77"/>
  <c r="X15" i="77"/>
  <c r="I58" i="78" s="1"/>
  <c r="H58" i="78"/>
  <c r="J73" i="78"/>
  <c r="X59" i="77"/>
  <c r="F45" i="78"/>
  <c r="X86" i="77"/>
  <c r="F41" i="78"/>
  <c r="I76" i="78"/>
  <c r="Y47" i="77"/>
  <c r="Z47" i="77" s="1"/>
  <c r="Y24" i="77"/>
  <c r="Z24" i="77" s="1"/>
  <c r="I67" i="78"/>
  <c r="X21" i="77"/>
  <c r="H64" i="78"/>
  <c r="W20" i="77"/>
  <c r="X23" i="77"/>
  <c r="AA28" i="77" l="1"/>
  <c r="K71" i="78" s="1"/>
  <c r="I18" i="77"/>
  <c r="I16" i="77"/>
  <c r="Y64" i="77"/>
  <c r="Z64" i="77" s="1"/>
  <c r="Y45" i="77"/>
  <c r="J74" i="78" s="1"/>
  <c r="X78" i="77"/>
  <c r="I107" i="78" s="1"/>
  <c r="Y82" i="77"/>
  <c r="H96" i="78"/>
  <c r="X67" i="77"/>
  <c r="I96" i="78" s="1"/>
  <c r="Y75" i="77"/>
  <c r="Z75" i="77" s="1"/>
  <c r="Y84" i="77"/>
  <c r="J113" i="78" s="1"/>
  <c r="Y79" i="77"/>
  <c r="Z79" i="77" s="1"/>
  <c r="Y63" i="77"/>
  <c r="Z63" i="77" s="1"/>
  <c r="AA63" i="77" s="1"/>
  <c r="K92" i="78" s="1"/>
  <c r="X45" i="77"/>
  <c r="I74" i="78" s="1"/>
  <c r="Y62" i="77"/>
  <c r="Z62" i="77" s="1"/>
  <c r="AA62" i="77" s="1"/>
  <c r="K91" i="78" s="1"/>
  <c r="Y74" i="77"/>
  <c r="J103" i="78" s="1"/>
  <c r="Y71" i="77"/>
  <c r="Z71" i="77" s="1"/>
  <c r="I98" i="78"/>
  <c r="Y55" i="77"/>
  <c r="Z55" i="77" s="1"/>
  <c r="AA55" i="77" s="1"/>
  <c r="K84" i="78" s="1"/>
  <c r="Y83" i="77"/>
  <c r="Z83" i="77" s="1"/>
  <c r="I109" i="78"/>
  <c r="Y80" i="77"/>
  <c r="Z80" i="77" s="1"/>
  <c r="I110" i="78"/>
  <c r="Y81" i="77"/>
  <c r="Z81" i="77" s="1"/>
  <c r="I106" i="78"/>
  <c r="Y77" i="77"/>
  <c r="J98" i="78"/>
  <c r="Y66" i="77"/>
  <c r="Y73" i="77"/>
  <c r="J67" i="78"/>
  <c r="Z50" i="77"/>
  <c r="J79" i="78"/>
  <c r="J56" i="78"/>
  <c r="J76" i="78"/>
  <c r="Z27" i="77"/>
  <c r="AA27" i="77" s="1"/>
  <c r="K70" i="78" s="1"/>
  <c r="J70" i="78"/>
  <c r="Z51" i="77"/>
  <c r="AA51" i="77" s="1"/>
  <c r="K80" i="78" s="1"/>
  <c r="J80" i="78"/>
  <c r="Z45" i="77"/>
  <c r="J78" i="78"/>
  <c r="Z14" i="77"/>
  <c r="J57" i="78"/>
  <c r="J65" i="78"/>
  <c r="AA54" i="77"/>
  <c r="K83" i="78" s="1"/>
  <c r="J83" i="78"/>
  <c r="Z52" i="77"/>
  <c r="AA52" i="77" s="1"/>
  <c r="K81" i="78" s="1"/>
  <c r="J81" i="78"/>
  <c r="J77" i="78"/>
  <c r="J55" i="78"/>
  <c r="J71" i="78"/>
  <c r="J54" i="78"/>
  <c r="Z19" i="77"/>
  <c r="AA19" i="77" s="1"/>
  <c r="K62" i="78" s="1"/>
  <c r="J62" i="78"/>
  <c r="Z25" i="77"/>
  <c r="J68" i="78"/>
  <c r="J72" i="78"/>
  <c r="AA18" i="77"/>
  <c r="K61" i="78" s="1"/>
  <c r="J61" i="78"/>
  <c r="Z26" i="77"/>
  <c r="AA26" i="77" s="1"/>
  <c r="K69" i="78" s="1"/>
  <c r="J69" i="78"/>
  <c r="Y10" i="77"/>
  <c r="E27" i="77"/>
  <c r="F36" i="78"/>
  <c r="F46" i="78" s="1"/>
  <c r="I114" i="78"/>
  <c r="G43" i="78" s="1"/>
  <c r="Y85" i="77"/>
  <c r="I55" i="78"/>
  <c r="AH20" i="77"/>
  <c r="X20" i="77" s="1"/>
  <c r="G42" i="78"/>
  <c r="I61" i="78"/>
  <c r="H52" i="78"/>
  <c r="E37" i="77"/>
  <c r="E31" i="77"/>
  <c r="Y15" i="77"/>
  <c r="E33" i="77"/>
  <c r="Y17" i="77"/>
  <c r="I51" i="78"/>
  <c r="Y8" i="77"/>
  <c r="Z8" i="77" s="1"/>
  <c r="Y16" i="77"/>
  <c r="Y23" i="77"/>
  <c r="Z23" i="77" s="1"/>
  <c r="I66" i="78"/>
  <c r="I116" i="78"/>
  <c r="Y87" i="77"/>
  <c r="Z87" i="77" s="1"/>
  <c r="X56" i="77"/>
  <c r="I85" i="78" s="1"/>
  <c r="I101" i="78"/>
  <c r="Y72" i="77"/>
  <c r="I105" i="78"/>
  <c r="Y76" i="77"/>
  <c r="Z76" i="77" s="1"/>
  <c r="I86" i="78"/>
  <c r="Y57" i="77"/>
  <c r="Z57" i="77" s="1"/>
  <c r="I94" i="78"/>
  <c r="Y65" i="77"/>
  <c r="Z65" i="77" s="1"/>
  <c r="I97" i="78"/>
  <c r="Y68" i="77"/>
  <c r="Z68" i="77" s="1"/>
  <c r="I89" i="78"/>
  <c r="G40" i="78" s="1"/>
  <c r="Y60" i="77"/>
  <c r="Z60" i="77" s="1"/>
  <c r="I115" i="78"/>
  <c r="G44" i="78" s="1"/>
  <c r="Y86" i="77"/>
  <c r="Z86" i="77" s="1"/>
  <c r="I99" i="78"/>
  <c r="Y70" i="77"/>
  <c r="Z70" i="77" s="1"/>
  <c r="E35" i="77"/>
  <c r="I88" i="78"/>
  <c r="Y59" i="77"/>
  <c r="Z59" i="77" s="1"/>
  <c r="I90" i="78"/>
  <c r="Y61" i="77"/>
  <c r="I87" i="78"/>
  <c r="Y58" i="77"/>
  <c r="Z58" i="77" s="1"/>
  <c r="Y21" i="77"/>
  <c r="I64" i="78"/>
  <c r="Z17" i="77" l="1"/>
  <c r="AA17" i="77" s="1"/>
  <c r="J94" i="78"/>
  <c r="AA64" i="77"/>
  <c r="K93" i="78" s="1"/>
  <c r="AA75" i="77"/>
  <c r="K104" i="78" s="1"/>
  <c r="J60" i="78"/>
  <c r="AA29" i="77"/>
  <c r="K72" i="78" s="1"/>
  <c r="J93" i="78"/>
  <c r="J111" i="78"/>
  <c r="Z82" i="77"/>
  <c r="Z21" i="77"/>
  <c r="Z20" i="77" s="1"/>
  <c r="AA20" i="77" s="1"/>
  <c r="Y20" i="77"/>
  <c r="J53" i="78"/>
  <c r="Z10" i="77"/>
  <c r="Z9" i="77" s="1"/>
  <c r="AA9" i="77" s="1"/>
  <c r="AA45" i="77"/>
  <c r="Y9" i="77"/>
  <c r="J52" i="78" s="1"/>
  <c r="J86" i="78"/>
  <c r="Y56" i="77"/>
  <c r="J85" i="78" s="1"/>
  <c r="J97" i="78"/>
  <c r="Y67" i="77"/>
  <c r="J96" i="78" s="1"/>
  <c r="J108" i="78"/>
  <c r="Y78" i="77"/>
  <c r="J107" i="78" s="1"/>
  <c r="G35" i="78"/>
  <c r="Z84" i="77"/>
  <c r="AA84" i="77" s="1"/>
  <c r="K113" i="78" s="1"/>
  <c r="J104" i="78"/>
  <c r="Z74" i="77"/>
  <c r="AA74" i="77" s="1"/>
  <c r="K103" i="78" s="1"/>
  <c r="J92" i="78"/>
  <c r="J91" i="78"/>
  <c r="J100" i="78"/>
  <c r="G38" i="78"/>
  <c r="J112" i="78"/>
  <c r="J84" i="78"/>
  <c r="J109" i="78"/>
  <c r="AA87" i="77"/>
  <c r="K116" i="78" s="1"/>
  <c r="J116" i="78"/>
  <c r="J110" i="78"/>
  <c r="J106" i="78"/>
  <c r="Z77" i="77"/>
  <c r="AA77" i="77" s="1"/>
  <c r="K106" i="78" s="1"/>
  <c r="Z73" i="77"/>
  <c r="AA73" i="77" s="1"/>
  <c r="K102" i="78" s="1"/>
  <c r="J102" i="78"/>
  <c r="Z85" i="77"/>
  <c r="AA85" i="77" s="1"/>
  <c r="K114" i="78" s="1"/>
  <c r="J114" i="78"/>
  <c r="J89" i="78"/>
  <c r="J99" i="78"/>
  <c r="AA76" i="77"/>
  <c r="K105" i="78" s="1"/>
  <c r="J105" i="78"/>
  <c r="J87" i="78"/>
  <c r="Z66" i="77"/>
  <c r="AA66" i="77" s="1"/>
  <c r="K95" i="78" s="1"/>
  <c r="J95" i="78"/>
  <c r="AA86" i="77"/>
  <c r="K115" i="78" s="1"/>
  <c r="J115" i="78"/>
  <c r="J88" i="78"/>
  <c r="Z61" i="77"/>
  <c r="J90" i="78"/>
  <c r="Z72" i="77"/>
  <c r="J101" i="78"/>
  <c r="G31" i="77"/>
  <c r="J58" i="78"/>
  <c r="J66" i="78"/>
  <c r="Z16" i="77"/>
  <c r="AA16" i="77" s="1"/>
  <c r="K59" i="78" s="1"/>
  <c r="J59" i="78"/>
  <c r="AA8" i="77"/>
  <c r="K51" i="78" s="1"/>
  <c r="J51" i="78"/>
  <c r="J64" i="78"/>
  <c r="G35" i="77"/>
  <c r="H63" i="78"/>
  <c r="G39" i="78"/>
  <c r="G41" i="78"/>
  <c r="G45" i="78"/>
  <c r="Z15" i="77"/>
  <c r="AA15" i="77" s="1"/>
  <c r="G27" i="77"/>
  <c r="G33" i="77"/>
  <c r="G37" i="78"/>
  <c r="K73" i="78"/>
  <c r="AA65" i="77"/>
  <c r="G37" i="77"/>
  <c r="I63" i="78"/>
  <c r="G36" i="78" s="1"/>
  <c r="E29" i="77"/>
  <c r="J63" i="78" l="1"/>
  <c r="H36" i="78" s="1"/>
  <c r="G29" i="77"/>
  <c r="G39" i="77" s="1"/>
  <c r="H40" i="78"/>
  <c r="H41" i="78"/>
  <c r="H43" i="78"/>
  <c r="H37" i="78"/>
  <c r="H35" i="78"/>
  <c r="Z56" i="77"/>
  <c r="AA56" i="77" s="1"/>
  <c r="K85" i="78" s="1"/>
  <c r="H38" i="78"/>
  <c r="H42" i="78"/>
  <c r="H39" i="78"/>
  <c r="Z67" i="77"/>
  <c r="AA67" i="77" s="1"/>
  <c r="H44" i="78"/>
  <c r="H45" i="78"/>
  <c r="Z78" i="77"/>
  <c r="AA78" i="77" s="1"/>
  <c r="K74" i="78"/>
  <c r="G46" i="78"/>
  <c r="E39" i="77"/>
  <c r="H35" i="47" s="1"/>
  <c r="J31" i="77"/>
  <c r="I43" i="78"/>
  <c r="K63" i="78"/>
  <c r="J35" i="77"/>
  <c r="J27" i="77"/>
  <c r="J33" i="77"/>
  <c r="K60" i="78"/>
  <c r="I44" i="78" s="1"/>
  <c r="K58" i="78"/>
  <c r="I42" i="78" s="1"/>
  <c r="K94" i="78"/>
  <c r="I45" i="78" s="1"/>
  <c r="J37" i="77"/>
  <c r="I35" i="78"/>
  <c r="H46" i="78" l="1"/>
  <c r="K96" i="78"/>
  <c r="K52" i="78"/>
  <c r="K107" i="78"/>
  <c r="D32" i="78"/>
  <c r="C10" i="77" s="1"/>
  <c r="I36" i="78" l="1"/>
  <c r="I46" i="78" s="1"/>
  <c r="J29" i="77"/>
  <c r="J39" i="77" s="1"/>
  <c r="F107" i="78"/>
  <c r="E36" i="78" s="1"/>
  <c r="E46" i="78" s="1"/>
  <c r="I10" i="77" l="1"/>
  <c r="I20" i="77" s="1"/>
  <c r="H32" i="47" s="1"/>
</calcChain>
</file>

<file path=xl/sharedStrings.xml><?xml version="1.0" encoding="utf-8"?>
<sst xmlns="http://schemas.openxmlformats.org/spreadsheetml/2006/main" count="1054" uniqueCount="477">
  <si>
    <t>①予約受付システム</t>
  </si>
  <si>
    <t>②ＡＳＮシステム</t>
  </si>
  <si>
    <t>⑤パレタイズシステム</t>
  </si>
  <si>
    <t>（単位：円）</t>
    <phoneticPr fontId="14"/>
  </si>
  <si>
    <t>補助対象経費</t>
    <phoneticPr fontId="14"/>
  </si>
  <si>
    <t>補助金の額</t>
    <phoneticPr fontId="14"/>
  </si>
  <si>
    <t>トラック輸送省エネ化推進事業</t>
    <rPh sb="4" eb="7">
      <t>ユソウショウ</t>
    </rPh>
    <rPh sb="9" eb="14">
      <t>カスイシンジギョウ</t>
    </rPh>
    <phoneticPr fontId="2"/>
  </si>
  <si>
    <t>車両動態管理システム
（クラウド型に限る）</t>
    <rPh sb="18" eb="19">
      <t>カギ</t>
    </rPh>
    <phoneticPr fontId="14"/>
  </si>
  <si>
    <t>定額
(1/2以内)</t>
    <rPh sb="0" eb="2">
      <t>テイガク</t>
    </rPh>
    <phoneticPr fontId="14"/>
  </si>
  <si>
    <t>配車計画システム</t>
    <phoneticPr fontId="14"/>
  </si>
  <si>
    <t>ダブル連結トラック</t>
    <phoneticPr fontId="14"/>
  </si>
  <si>
    <t>スワップボディコンテナ車両</t>
    <phoneticPr fontId="14"/>
  </si>
  <si>
    <t>合　計</t>
    <phoneticPr fontId="14"/>
  </si>
  <si>
    <t>（別紙）</t>
    <rPh sb="1" eb="3">
      <t>ベッシ</t>
    </rPh>
    <phoneticPr fontId="14"/>
  </si>
  <si>
    <t>交付決定額
及び決算額</t>
    <phoneticPr fontId="2"/>
  </si>
  <si>
    <t>交付決定額</t>
  </si>
  <si>
    <t>補助対象
経費の区分と内訳</t>
    <rPh sb="11" eb="13">
      <t>ウチワケ</t>
    </rPh>
    <phoneticPr fontId="2"/>
  </si>
  <si>
    <t>補助対象経費</t>
    <rPh sb="0" eb="6">
      <t>ホジョタイショウケイヒ</t>
    </rPh>
    <phoneticPr fontId="2"/>
  </si>
  <si>
    <t>補助金の額</t>
    <rPh sb="0" eb="3">
      <t>ホジョキン</t>
    </rPh>
    <rPh sb="4" eb="5">
      <t>ガク</t>
    </rPh>
    <phoneticPr fontId="2"/>
  </si>
  <si>
    <t>合　計</t>
    <rPh sb="0" eb="1">
      <t>ゴウ</t>
    </rPh>
    <rPh sb="2" eb="3">
      <t>ケイ</t>
    </rPh>
    <phoneticPr fontId="2"/>
  </si>
  <si>
    <t>備考</t>
    <rPh sb="0" eb="2">
      <t>ビコウ</t>
    </rPh>
    <phoneticPr fontId="2"/>
  </si>
  <si>
    <t>補助対象経費</t>
    <rPh sb="4" eb="6">
      <t>ケイヒ</t>
    </rPh>
    <phoneticPr fontId="2"/>
  </si>
  <si>
    <t>補助率</t>
  </si>
  <si>
    <t>補助金の額</t>
    <rPh sb="0" eb="3">
      <t>ホジョキン</t>
    </rPh>
    <rPh sb="4" eb="5">
      <t>ガク</t>
    </rPh>
    <phoneticPr fontId="14"/>
  </si>
  <si>
    <t>決算額（支出）</t>
    <rPh sb="0" eb="3">
      <t>ケッサンガク</t>
    </rPh>
    <rPh sb="4" eb="6">
      <t>シシュツ</t>
    </rPh>
    <phoneticPr fontId="2"/>
  </si>
  <si>
    <t>予約受付システム等</t>
    <phoneticPr fontId="2"/>
  </si>
  <si>
    <t>代表取締役社長</t>
    <rPh sb="0" eb="7">
      <t>ダイヒョウトリシマリヤクシャチョウ</t>
    </rPh>
    <phoneticPr fontId="2"/>
  </si>
  <si>
    <t>対象外経費</t>
    <rPh sb="0" eb="3">
      <t>タイショウガイ</t>
    </rPh>
    <rPh sb="3" eb="5">
      <t>ケイヒ</t>
    </rPh>
    <phoneticPr fontId="2"/>
  </si>
  <si>
    <t>変更後の補助事業に要する経費</t>
    <rPh sb="0" eb="3">
      <t>ヘンコウゴ</t>
    </rPh>
    <rPh sb="4" eb="8">
      <t>ホジョジギョウ</t>
    </rPh>
    <rPh sb="9" eb="10">
      <t>ヨウ</t>
    </rPh>
    <rPh sb="12" eb="14">
      <t>ケイヒ</t>
    </rPh>
    <phoneticPr fontId="2"/>
  </si>
  <si>
    <t>変更後の補助対象経費</t>
    <rPh sb="0" eb="3">
      <t>ヘンコウゴ</t>
    </rPh>
    <rPh sb="4" eb="10">
      <t>ホジョタイショウケイヒ</t>
    </rPh>
    <phoneticPr fontId="2"/>
  </si>
  <si>
    <t>承認通知の補助対象経費</t>
    <rPh sb="0" eb="4">
      <t>ショウニンツウチ</t>
    </rPh>
    <rPh sb="5" eb="11">
      <t>ホジョタイショウケイヒ</t>
    </rPh>
    <phoneticPr fontId="2"/>
  </si>
  <si>
    <t>承認通知の補助事業に要する経費</t>
    <rPh sb="0" eb="4">
      <t>ショウニンツウチ</t>
    </rPh>
    <rPh sb="5" eb="9">
      <t>ホジョジギョウ</t>
    </rPh>
    <rPh sb="10" eb="11">
      <t>ヨウ</t>
    </rPh>
    <rPh sb="13" eb="15">
      <t>ケイヒ</t>
    </rPh>
    <phoneticPr fontId="2"/>
  </si>
  <si>
    <t>様式第４に入力する金額（申請時より安くなる例）</t>
    <rPh sb="0" eb="2">
      <t>ヨウシキ</t>
    </rPh>
    <rPh sb="2" eb="3">
      <t>ダイ</t>
    </rPh>
    <rPh sb="5" eb="7">
      <t>ニュウリョク</t>
    </rPh>
    <rPh sb="9" eb="11">
      <t>キンガク</t>
    </rPh>
    <rPh sb="12" eb="15">
      <t>シンセイジ</t>
    </rPh>
    <rPh sb="17" eb="18">
      <t>ヤス</t>
    </rPh>
    <rPh sb="21" eb="22">
      <t>レイ</t>
    </rPh>
    <phoneticPr fontId="2"/>
  </si>
  <si>
    <t>様式第４に入力する金額（申請時より高くなる例）</t>
    <rPh sb="0" eb="2">
      <t>ヨウシキ</t>
    </rPh>
    <rPh sb="2" eb="3">
      <t>ダイ</t>
    </rPh>
    <rPh sb="5" eb="7">
      <t>ニュウリョク</t>
    </rPh>
    <rPh sb="9" eb="11">
      <t>キンガク</t>
    </rPh>
    <rPh sb="12" eb="15">
      <t>シンセイジ</t>
    </rPh>
    <rPh sb="17" eb="18">
      <t>タカ</t>
    </rPh>
    <rPh sb="21" eb="22">
      <t>レイ</t>
    </rPh>
    <phoneticPr fontId="2"/>
  </si>
  <si>
    <t>様式第2の交付決定額</t>
    <rPh sb="0" eb="3">
      <t>ヨウシキダイ</t>
    </rPh>
    <rPh sb="5" eb="10">
      <t>コウフケッテイガク</t>
    </rPh>
    <phoneticPr fontId="2"/>
  </si>
  <si>
    <t>交付決定額の補助対象経費、補助金の額</t>
    <rPh sb="0" eb="5">
      <t>コウフケッテイガク</t>
    </rPh>
    <rPh sb="6" eb="12">
      <t>ホジョタイショウケイヒ</t>
    </rPh>
    <rPh sb="13" eb="16">
      <t>ホジョキン</t>
    </rPh>
    <rPh sb="17" eb="18">
      <t>ガク</t>
    </rPh>
    <phoneticPr fontId="2"/>
  </si>
  <si>
    <t>承認通知書の金額</t>
    <rPh sb="0" eb="5">
      <t>ショウニンツウチショ</t>
    </rPh>
    <rPh sb="6" eb="8">
      <t>キンガク</t>
    </rPh>
    <phoneticPr fontId="2"/>
  </si>
  <si>
    <t>変更なし</t>
    <rPh sb="0" eb="2">
      <t>ヘンコウ</t>
    </rPh>
    <phoneticPr fontId="2"/>
  </si>
  <si>
    <t>※補助事業に要する経費の入力は不要。</t>
    <rPh sb="1" eb="5">
      <t>ホジョジギョウ</t>
    </rPh>
    <rPh sb="6" eb="7">
      <t>ヨウ</t>
    </rPh>
    <rPh sb="9" eb="11">
      <t>ケイヒ</t>
    </rPh>
    <rPh sb="12" eb="14">
      <t>ニュウリョク</t>
    </rPh>
    <rPh sb="15" eb="17">
      <t>フヨウ</t>
    </rPh>
    <phoneticPr fontId="2"/>
  </si>
  <si>
    <t>決算額（支出）の補助対象経費の実績額、補助対象経費、補助金の額</t>
    <rPh sb="0" eb="3">
      <t>ケッサンガク</t>
    </rPh>
    <rPh sb="4" eb="6">
      <t>シシュツ</t>
    </rPh>
    <rPh sb="8" eb="14">
      <t>ホジョタイショウケイヒ</t>
    </rPh>
    <rPh sb="15" eb="18">
      <t>ジッセキガク</t>
    </rPh>
    <rPh sb="19" eb="25">
      <t>ホジョタイショウケイヒ</t>
    </rPh>
    <rPh sb="26" eb="29">
      <t>ホジョキン</t>
    </rPh>
    <rPh sb="30" eb="31">
      <t>ガク</t>
    </rPh>
    <phoneticPr fontId="2"/>
  </si>
  <si>
    <t>様式第2の補助対象経費</t>
    <rPh sb="0" eb="3">
      <t>ヨウシキダイ</t>
    </rPh>
    <rPh sb="5" eb="11">
      <t>ホジョタイショウケイヒ</t>
    </rPh>
    <phoneticPr fontId="2"/>
  </si>
  <si>
    <t>様式第2の補助事業に要する経費</t>
    <rPh sb="0" eb="3">
      <t>ヨウシキダイ</t>
    </rPh>
    <rPh sb="5" eb="9">
      <t>ホジョジギョウ</t>
    </rPh>
    <rPh sb="10" eb="11">
      <t>ヨウ</t>
    </rPh>
    <rPh sb="13" eb="15">
      <t>ケイヒ</t>
    </rPh>
    <phoneticPr fontId="2"/>
  </si>
  <si>
    <t>実績額が交付決定額の補助対象経費より高くなった例</t>
    <rPh sb="0" eb="3">
      <t>ジッセキガク</t>
    </rPh>
    <rPh sb="4" eb="9">
      <t>コウフケッテイガク</t>
    </rPh>
    <rPh sb="10" eb="16">
      <t>ホジョタイショウケイヒ</t>
    </rPh>
    <rPh sb="18" eb="19">
      <t>タカ</t>
    </rPh>
    <rPh sb="23" eb="24">
      <t>レイ</t>
    </rPh>
    <phoneticPr fontId="2"/>
  </si>
  <si>
    <t>先方負担手数料等により実績額が交付決定額の補助対象経費より安くなった例</t>
    <rPh sb="0" eb="7">
      <t>センポウフタンテスウリョウ</t>
    </rPh>
    <rPh sb="7" eb="8">
      <t>ナド</t>
    </rPh>
    <rPh sb="11" eb="14">
      <t>ジッセキガク</t>
    </rPh>
    <rPh sb="15" eb="20">
      <t>コウフケッテイガク</t>
    </rPh>
    <rPh sb="21" eb="27">
      <t>ホジョタイショウケイヒ</t>
    </rPh>
    <rPh sb="29" eb="30">
      <t>ヤス</t>
    </rPh>
    <rPh sb="34" eb="35">
      <t>レイ</t>
    </rPh>
    <phoneticPr fontId="2"/>
  </si>
  <si>
    <t>様式第９別紙（収支明細表）の交付決定額に入力する金額について</t>
    <rPh sb="0" eb="2">
      <t>ヨウシキ</t>
    </rPh>
    <rPh sb="2" eb="3">
      <t>ダイ</t>
    </rPh>
    <rPh sb="4" eb="6">
      <t>ベッシ</t>
    </rPh>
    <rPh sb="7" eb="12">
      <t>シュウシメイサイヒョウ</t>
    </rPh>
    <rPh sb="14" eb="16">
      <t>コウフ</t>
    </rPh>
    <rPh sb="16" eb="18">
      <t>ケッテイ</t>
    </rPh>
    <rPh sb="18" eb="19">
      <t>ガク</t>
    </rPh>
    <rPh sb="20" eb="22">
      <t>ニュウリョク</t>
    </rPh>
    <rPh sb="24" eb="26">
      <t>キンガク</t>
    </rPh>
    <phoneticPr fontId="2"/>
  </si>
  <si>
    <t>様式第９別紙（収支明細表）の決算額（支出）に入力する金額について</t>
    <rPh sb="14" eb="17">
      <t>ケッサンガク</t>
    </rPh>
    <rPh sb="18" eb="20">
      <t>シシュツ</t>
    </rPh>
    <rPh sb="22" eb="24">
      <t>ニュウリョク</t>
    </rPh>
    <rPh sb="26" eb="28">
      <t>キンガク</t>
    </rPh>
    <phoneticPr fontId="2"/>
  </si>
  <si>
    <t>補助対象経費の実績額</t>
    <rPh sb="0" eb="6">
      <t>ホジョタイショウケイヒ</t>
    </rPh>
    <rPh sb="7" eb="10">
      <t>ジッセキガク</t>
    </rPh>
    <phoneticPr fontId="2"/>
  </si>
  <si>
    <t>決算額（支出）の補助対象経費</t>
    <rPh sb="0" eb="3">
      <t>ケッサンガク</t>
    </rPh>
    <rPh sb="4" eb="6">
      <t>シシュツ</t>
    </rPh>
    <rPh sb="8" eb="10">
      <t>ホジョ</t>
    </rPh>
    <rPh sb="10" eb="12">
      <t>タイショウ</t>
    </rPh>
    <rPh sb="12" eb="14">
      <t>ケイヒ</t>
    </rPh>
    <phoneticPr fontId="2"/>
  </si>
  <si>
    <t>先方負担
振込手数料</t>
    <rPh sb="0" eb="2">
      <t>センポウ</t>
    </rPh>
    <rPh sb="2" eb="4">
      <t>フタン</t>
    </rPh>
    <rPh sb="5" eb="7">
      <t>フリコミ</t>
    </rPh>
    <rPh sb="7" eb="10">
      <t>テスウリョウ</t>
    </rPh>
    <phoneticPr fontId="2"/>
  </si>
  <si>
    <t>様式第９別紙（収支明細表）交付決定額の補助対象経費</t>
    <rPh sb="0" eb="2">
      <t>ヨウシキ</t>
    </rPh>
    <rPh sb="2" eb="3">
      <t>ダイ</t>
    </rPh>
    <rPh sb="4" eb="6">
      <t>ベッシ</t>
    </rPh>
    <rPh sb="7" eb="9">
      <t>シュウシ</t>
    </rPh>
    <rPh sb="9" eb="12">
      <t>メイサイヒョウ</t>
    </rPh>
    <rPh sb="13" eb="15">
      <t>コウフ</t>
    </rPh>
    <rPh sb="15" eb="17">
      <t>ケッテイ</t>
    </rPh>
    <rPh sb="17" eb="18">
      <t>ガク</t>
    </rPh>
    <rPh sb="19" eb="25">
      <t>ホジョタイショウケイヒ</t>
    </rPh>
    <phoneticPr fontId="2"/>
  </si>
  <si>
    <t>※補助金の額に変更がないため</t>
    <rPh sb="1" eb="4">
      <t>ホジョキン</t>
    </rPh>
    <rPh sb="5" eb="6">
      <t>ガク</t>
    </rPh>
    <rPh sb="7" eb="9">
      <t>ヘンコウ</t>
    </rPh>
    <phoneticPr fontId="2"/>
  </si>
  <si>
    <t>補助事業に要する経費</t>
    <rPh sb="0" eb="4">
      <t>ホジョジギョウ</t>
    </rPh>
    <rPh sb="5" eb="6">
      <t>ヨウ</t>
    </rPh>
    <rPh sb="8" eb="10">
      <t>ケイヒ</t>
    </rPh>
    <phoneticPr fontId="2"/>
  </si>
  <si>
    <t>補助対象経費の
実績額</t>
    <phoneticPr fontId="2"/>
  </si>
  <si>
    <t>-</t>
    <phoneticPr fontId="2"/>
  </si>
  <si>
    <t>請求金額</t>
    <rPh sb="0" eb="4">
      <t>セイキュウキンガク</t>
    </rPh>
    <phoneticPr fontId="2"/>
  </si>
  <si>
    <t>先方負担振込手数料</t>
    <rPh sb="0" eb="4">
      <t>センポウフタン</t>
    </rPh>
    <rPh sb="4" eb="9">
      <t>フリコミテスウリョウ</t>
    </rPh>
    <phoneticPr fontId="2"/>
  </si>
  <si>
    <t>決算額（支出）</t>
    <phoneticPr fontId="2"/>
  </si>
  <si>
    <t>（様式第９）</t>
    <phoneticPr fontId="2"/>
  </si>
  <si>
    <t>●文書番号を入力してください</t>
    <rPh sb="1" eb="5">
      <t>ブンショバンゴウ</t>
    </rPh>
    <rPh sb="6" eb="8">
      <t>ニュウリョク</t>
    </rPh>
    <phoneticPr fontId="2"/>
  </si>
  <si>
    <t>都道府県</t>
    <rPh sb="0" eb="4">
      <t>トドウフケン</t>
    </rPh>
    <phoneticPr fontId="31"/>
  </si>
  <si>
    <t>役職</t>
    <rPh sb="0" eb="2">
      <t>ヤクショク</t>
    </rPh>
    <phoneticPr fontId="2"/>
  </si>
  <si>
    <t>第</t>
    <phoneticPr fontId="2"/>
  </si>
  <si>
    <t>号</t>
    <phoneticPr fontId="2"/>
  </si>
  <si>
    <t>北海道</t>
  </si>
  <si>
    <t>代表取締役</t>
    <rPh sb="0" eb="5">
      <t>ダイヒョウトリシマリヤク</t>
    </rPh>
    <phoneticPr fontId="2"/>
  </si>
  <si>
    <t>令和</t>
    <phoneticPr fontId="2"/>
  </si>
  <si>
    <t>年</t>
    <phoneticPr fontId="2"/>
  </si>
  <si>
    <t>月</t>
    <phoneticPr fontId="2"/>
  </si>
  <si>
    <t>日</t>
    <phoneticPr fontId="2"/>
  </si>
  <si>
    <t>←緑色のセル…任意</t>
    <rPh sb="1" eb="3">
      <t>ミドリイロ</t>
    </rPh>
    <rPh sb="7" eb="9">
      <t>ニンイ</t>
    </rPh>
    <phoneticPr fontId="2"/>
  </si>
  <si>
    <t>青森県</t>
  </si>
  <si>
    <t>パシフィックコンサルタンツ株式会社</t>
  </si>
  <si>
    <t>●文書作成日を入力してください</t>
    <rPh sb="1" eb="3">
      <t>ブンショ</t>
    </rPh>
    <rPh sb="3" eb="6">
      <t>サクセイビ</t>
    </rPh>
    <rPh sb="7" eb="9">
      <t>ニュウリョク</t>
    </rPh>
    <phoneticPr fontId="2"/>
  </si>
  <si>
    <t>岩手県</t>
  </si>
  <si>
    <t>取締役</t>
    <rPh sb="0" eb="3">
      <t>トリシマリヤク</t>
    </rPh>
    <phoneticPr fontId="2"/>
  </si>
  <si>
    <t>代表取締役社長　殿</t>
  </si>
  <si>
    <t>宮城県</t>
  </si>
  <si>
    <t>代表理事</t>
    <rPh sb="0" eb="4">
      <t>ダイヒョウリジ</t>
    </rPh>
    <phoneticPr fontId="2"/>
  </si>
  <si>
    <t>パシフィックリプロサービス株式会社</t>
  </si>
  <si>
    <t>秋田県</t>
  </si>
  <si>
    <t>理事</t>
    <rPh sb="0" eb="2">
      <t>リジ</t>
    </rPh>
    <phoneticPr fontId="2"/>
  </si>
  <si>
    <t>山形県</t>
  </si>
  <si>
    <t>　※計画変更により情報に変更があった場合は、変更後の情報を入力してください</t>
    <rPh sb="2" eb="4">
      <t>ケイカク</t>
    </rPh>
    <rPh sb="4" eb="6">
      <t>ヘンコウ</t>
    </rPh>
    <rPh sb="9" eb="11">
      <t>ジョウホウ</t>
    </rPh>
    <rPh sb="12" eb="14">
      <t>ヘンコウ</t>
    </rPh>
    <rPh sb="18" eb="20">
      <t>バアイ</t>
    </rPh>
    <rPh sb="22" eb="25">
      <t>ヘンコウゴ</t>
    </rPh>
    <rPh sb="26" eb="28">
      <t>ジョウホウ</t>
    </rPh>
    <rPh sb="29" eb="31">
      <t>ニュウリョク</t>
    </rPh>
    <phoneticPr fontId="2"/>
  </si>
  <si>
    <t>福島県</t>
  </si>
  <si>
    <t xml:space="preserve">補助事業者 </t>
    <rPh sb="0" eb="2">
      <t>ホジョ</t>
    </rPh>
    <rPh sb="2" eb="5">
      <t>ジギョウシャ</t>
    </rPh>
    <phoneticPr fontId="2"/>
  </si>
  <si>
    <t>住所</t>
    <phoneticPr fontId="2"/>
  </si>
  <si>
    <t xml:space="preserve">会社所在地 </t>
    <rPh sb="0" eb="2">
      <t>カイシャ</t>
    </rPh>
    <rPh sb="2" eb="5">
      <t>ショザイチ</t>
    </rPh>
    <phoneticPr fontId="2"/>
  </si>
  <si>
    <t>茨城県</t>
  </si>
  <si>
    <t xml:space="preserve">都道府県 </t>
  </si>
  <si>
    <t xml:space="preserve"> プルダウンで選択</t>
    <rPh sb="7" eb="9">
      <t>センタク</t>
    </rPh>
    <phoneticPr fontId="17"/>
  </si>
  <si>
    <t>栃木県</t>
  </si>
  <si>
    <t>法人名</t>
  </si>
  <si>
    <t xml:space="preserve">市区町村 </t>
  </si>
  <si>
    <t>群馬県</t>
  </si>
  <si>
    <t xml:space="preserve">町名番地 </t>
    <rPh sb="2" eb="4">
      <t>バンチ</t>
    </rPh>
    <phoneticPr fontId="2"/>
  </si>
  <si>
    <t>埼玉県</t>
  </si>
  <si>
    <t>代表者名</t>
  </si>
  <si>
    <t>千葉県</t>
  </si>
  <si>
    <t>東京都</t>
  </si>
  <si>
    <t>年度運輸部門エネルギー使用合理化・非化石エネルギー転換推進事業費補助金</t>
    <phoneticPr fontId="2"/>
  </si>
  <si>
    <t>神奈川県</t>
  </si>
  <si>
    <t>（トラック輸送省エネ化推進事業）補助事業実績報告書</t>
    <phoneticPr fontId="2"/>
  </si>
  <si>
    <t>新潟県</t>
  </si>
  <si>
    <t xml:space="preserve">代表者の役職 </t>
    <rPh sb="0" eb="3">
      <t>ダイヒョウシャ</t>
    </rPh>
    <phoneticPr fontId="2"/>
  </si>
  <si>
    <t>富山県</t>
  </si>
  <si>
    <t>　下記２をもって交付決定のあった上記補助金に係る補助事業が完了しましたので、運輸部門エネルギー使用合理化・非化石エネルギー転換推進事業費補助金（トラック輸送省エネ化推進事業）交付規程第１５条第１項の規定に基づき、下記のとおり報告します。</t>
    <phoneticPr fontId="2"/>
  </si>
  <si>
    <t>姓</t>
    <rPh sb="0" eb="1">
      <t>セイ</t>
    </rPh>
    <phoneticPr fontId="27"/>
  </si>
  <si>
    <t>名</t>
    <rPh sb="0" eb="1">
      <t>メイ</t>
    </rPh>
    <phoneticPr fontId="27"/>
  </si>
  <si>
    <t>石川県</t>
  </si>
  <si>
    <t xml:space="preserve">代表者名 </t>
    <phoneticPr fontId="2"/>
  </si>
  <si>
    <t>福井県</t>
  </si>
  <si>
    <t>山梨県</t>
  </si>
  <si>
    <t>●1.本補助事業を実施した（取組を行った）トラック事業者または荷主名を入力してください</t>
    <rPh sb="3" eb="4">
      <t>ホン</t>
    </rPh>
    <rPh sb="4" eb="6">
      <t>ホジョ</t>
    </rPh>
    <rPh sb="6" eb="8">
      <t>ジギョウ</t>
    </rPh>
    <rPh sb="9" eb="11">
      <t>ジッシ</t>
    </rPh>
    <rPh sb="14" eb="16">
      <t>トリクミ</t>
    </rPh>
    <rPh sb="17" eb="18">
      <t>オコナ</t>
    </rPh>
    <rPh sb="25" eb="28">
      <t>ジギョウシャ</t>
    </rPh>
    <rPh sb="31" eb="33">
      <t>ニヌシ</t>
    </rPh>
    <rPh sb="33" eb="34">
      <t>メイ</t>
    </rPh>
    <rPh sb="35" eb="37">
      <t>ニュウリョク</t>
    </rPh>
    <phoneticPr fontId="2"/>
  </si>
  <si>
    <t>長野県</t>
  </si>
  <si>
    <t>記</t>
  </si>
  <si>
    <t>岐阜県</t>
  </si>
  <si>
    <t xml:space="preserve">トラック事業者 </t>
    <rPh sb="4" eb="7">
      <t>ジギョウシャ</t>
    </rPh>
    <phoneticPr fontId="2"/>
  </si>
  <si>
    <t xml:space="preserve"> トラック輸送省エネ化推進事業</t>
    <phoneticPr fontId="2"/>
  </si>
  <si>
    <t>静岡県</t>
  </si>
  <si>
    <t>１．実施した補助事業</t>
    <phoneticPr fontId="2"/>
  </si>
  <si>
    <t xml:space="preserve">または荷主名 </t>
    <rPh sb="3" eb="5">
      <t>ニヌシ</t>
    </rPh>
    <rPh sb="5" eb="6">
      <t>メイ</t>
    </rPh>
    <phoneticPr fontId="2"/>
  </si>
  <si>
    <t>愛知県</t>
  </si>
  <si>
    <t>（１）補助事業の名称</t>
    <phoneticPr fontId="2"/>
  </si>
  <si>
    <t>三重県</t>
  </si>
  <si>
    <t>●交付決定通知書（様式第２）に記載されている交付決定番号、交付決定日を入力してください</t>
    <rPh sb="22" eb="24">
      <t>コウフ</t>
    </rPh>
    <rPh sb="24" eb="26">
      <t>ケッテイ</t>
    </rPh>
    <rPh sb="26" eb="28">
      <t>バンゴウ</t>
    </rPh>
    <rPh sb="29" eb="31">
      <t>コウフ</t>
    </rPh>
    <rPh sb="31" eb="33">
      <t>ケッテイ</t>
    </rPh>
    <rPh sb="33" eb="34">
      <t>ビ</t>
    </rPh>
    <rPh sb="35" eb="37">
      <t>ニュウリョク</t>
    </rPh>
    <phoneticPr fontId="2"/>
  </si>
  <si>
    <t>滋賀県</t>
  </si>
  <si>
    <t>（２）補助事業の報告　　実施状況報告（総括表）による</t>
  </si>
  <si>
    <t xml:space="preserve">交付決定番号 </t>
    <rPh sb="0" eb="6">
      <t>コウフケッテイバンゴウ</t>
    </rPh>
    <phoneticPr fontId="27"/>
  </si>
  <si>
    <t>京都府</t>
  </si>
  <si>
    <t>（注）実施状況報告（総括表）は、ＰＣＫＫがＨＰにおいて別途指示するもの。</t>
    <phoneticPr fontId="2"/>
  </si>
  <si>
    <t xml:space="preserve">交付決定日 </t>
    <rPh sb="0" eb="5">
      <t>コウフケッテイビ</t>
    </rPh>
    <phoneticPr fontId="27"/>
  </si>
  <si>
    <t>大阪府</t>
  </si>
  <si>
    <t>兵庫県</t>
  </si>
  <si>
    <t>２．補助金の交付決定番号、交付決定年月日及び交付決定額</t>
    <phoneticPr fontId="2"/>
  </si>
  <si>
    <t>奈良県</t>
  </si>
  <si>
    <t>（１）交付決定番号</t>
    <rPh sb="3" eb="9">
      <t>コウフケッテイバンゴウ</t>
    </rPh>
    <phoneticPr fontId="2"/>
  </si>
  <si>
    <t>第</t>
    <rPh sb="0" eb="1">
      <t>ダイ</t>
    </rPh>
    <phoneticPr fontId="2"/>
  </si>
  <si>
    <t>号</t>
    <rPh sb="0" eb="1">
      <t>ゴウ</t>
    </rPh>
    <phoneticPr fontId="2"/>
  </si>
  <si>
    <t>和歌山県</t>
  </si>
  <si>
    <t>（２）交付決定年月日</t>
    <rPh sb="3" eb="10">
      <t>コウフケッテイネンガッピ</t>
    </rPh>
    <phoneticPr fontId="2"/>
  </si>
  <si>
    <t>令和</t>
  </si>
  <si>
    <t>日</t>
  </si>
  <si>
    <t>鳥取県</t>
  </si>
  <si>
    <t>（３）補助金の交付決定額</t>
    <phoneticPr fontId="2"/>
  </si>
  <si>
    <t>金</t>
    <rPh sb="0" eb="1">
      <t>キン</t>
    </rPh>
    <phoneticPr fontId="2"/>
  </si>
  <si>
    <t>円</t>
    <rPh sb="0" eb="1">
      <t>エン</t>
    </rPh>
    <phoneticPr fontId="2"/>
  </si>
  <si>
    <t>島根県</t>
  </si>
  <si>
    <t>岡山県</t>
  </si>
  <si>
    <t>３．補助対象経費の実績額及び事業完了年月日</t>
    <phoneticPr fontId="2"/>
  </si>
  <si>
    <t>広島県</t>
  </si>
  <si>
    <t>（１）補助対象経費の実績額</t>
    <phoneticPr fontId="2"/>
  </si>
  <si>
    <t>円</t>
  </si>
  <si>
    <t>●補助事業の事業完了年月日を入力してください</t>
    <rPh sb="1" eb="3">
      <t>ホジョ</t>
    </rPh>
    <rPh sb="3" eb="5">
      <t>ジギョウ</t>
    </rPh>
    <rPh sb="6" eb="10">
      <t>ジギョウカンリョウ</t>
    </rPh>
    <rPh sb="10" eb="13">
      <t>ネンガッピ</t>
    </rPh>
    <rPh sb="14" eb="16">
      <t>ニュウリョク</t>
    </rPh>
    <phoneticPr fontId="2"/>
  </si>
  <si>
    <t>山口県</t>
  </si>
  <si>
    <t>（２）事業完了年月日</t>
    <phoneticPr fontId="2"/>
  </si>
  <si>
    <t>徳島県</t>
  </si>
  <si>
    <t xml:space="preserve">事業完了年月日 </t>
    <rPh sb="0" eb="4">
      <t>ジギョウカンリョウ</t>
    </rPh>
    <rPh sb="4" eb="7">
      <t>ネンガッピ</t>
    </rPh>
    <phoneticPr fontId="2"/>
  </si>
  <si>
    <t>香川県</t>
  </si>
  <si>
    <t>４．補助対象経費の実績額の内訳</t>
    <phoneticPr fontId="2"/>
  </si>
  <si>
    <t>愛媛県</t>
  </si>
  <si>
    <t>（別紙による）</t>
    <phoneticPr fontId="2"/>
  </si>
  <si>
    <t>高知県</t>
  </si>
  <si>
    <t>（注）実績報告書には、次の書面等を添付すること。</t>
  </si>
  <si>
    <t>●補助事業の窓口となる担当者の部署、役職、氏名、連絡先を入力してください</t>
  </si>
  <si>
    <t>福岡県</t>
  </si>
  <si>
    <t>（１）ＰＣＫＫがＨＰにて指示する書面等</t>
  </si>
  <si>
    <t>佐賀県</t>
  </si>
  <si>
    <t>担当部署</t>
  </si>
  <si>
    <t>長崎県</t>
  </si>
  <si>
    <t>【本補助事業実績報告に係る連絡先】</t>
  </si>
  <si>
    <t>担当者の役職</t>
    <rPh sb="0" eb="3">
      <t>タントウシャ</t>
    </rPh>
    <phoneticPr fontId="2"/>
  </si>
  <si>
    <t>熊本県</t>
  </si>
  <si>
    <t>担当部署及び役職</t>
  </si>
  <si>
    <t>担当者名</t>
  </si>
  <si>
    <r>
      <t>電話及び</t>
    </r>
    <r>
      <rPr>
        <sz val="10.5"/>
        <color indexed="8"/>
        <rFont val="Century"/>
        <family val="1"/>
      </rPr>
      <t>E-mail</t>
    </r>
  </si>
  <si>
    <t>大分県</t>
  </si>
  <si>
    <t>※先頭にピリオドが付いています</t>
    <rPh sb="1" eb="3">
      <t>セントウ</t>
    </rPh>
    <rPh sb="9" eb="10">
      <t>ツ</t>
    </rPh>
    <phoneticPr fontId="31"/>
  </si>
  <si>
    <t>※最後にピリオドが付いています</t>
    <rPh sb="1" eb="3">
      <t>サイゴ</t>
    </rPh>
    <rPh sb="9" eb="10">
      <t>ツ</t>
    </rPh>
    <phoneticPr fontId="31"/>
  </si>
  <si>
    <t>※@より左側のみ入力してください</t>
    <rPh sb="0" eb="1">
      <t>ハイ</t>
    </rPh>
    <rPh sb="3" eb="5">
      <t>ヒダリガワ</t>
    </rPh>
    <rPh sb="7" eb="9">
      <t>ニュウリョク</t>
    </rPh>
    <phoneticPr fontId="31"/>
  </si>
  <si>
    <t>※ピリオドが含まれていません　例）○○.ne.jp、 ○○.co.jp、 ○○.com</t>
    <rPh sb="6" eb="7">
      <t>フク</t>
    </rPh>
    <phoneticPr fontId="31"/>
  </si>
  <si>
    <t>※Gmailのメールアドレスは登録できません</t>
    <phoneticPr fontId="2"/>
  </si>
  <si>
    <t>（電話）</t>
    <phoneticPr fontId="2"/>
  </si>
  <si>
    <t>担当者名</t>
    <rPh sb="0" eb="4">
      <t>タントウシャメイ</t>
    </rPh>
    <phoneticPr fontId="2"/>
  </si>
  <si>
    <t>宮崎県</t>
  </si>
  <si>
    <t>1は×</t>
    <phoneticPr fontId="31"/>
  </si>
  <si>
    <t>※@より右側のみ入力してください</t>
    <rPh sb="0" eb="1">
      <t>ハイ</t>
    </rPh>
    <rPh sb="4" eb="5">
      <t>ミギ</t>
    </rPh>
    <rPh sb="5" eb="6">
      <t>ガワ</t>
    </rPh>
    <rPh sb="7" eb="9">
      <t>ニュウリョク</t>
    </rPh>
    <phoneticPr fontId="31"/>
  </si>
  <si>
    <t>0は×</t>
    <phoneticPr fontId="31"/>
  </si>
  <si>
    <t>gmail.comは×</t>
    <phoneticPr fontId="2"/>
  </si>
  <si>
    <r>
      <t>（</t>
    </r>
    <r>
      <rPr>
        <sz val="10.5"/>
        <color indexed="8"/>
        <rFont val="Century"/>
        <family val="1"/>
      </rPr>
      <t>E-mail</t>
    </r>
    <r>
      <rPr>
        <sz val="10.5"/>
        <color indexed="8"/>
        <rFont val="ＭＳ 明朝"/>
        <family val="1"/>
        <charset val="128"/>
      </rPr>
      <t>）</t>
    </r>
    <phoneticPr fontId="2"/>
  </si>
  <si>
    <t>鹿児島県</t>
  </si>
  <si>
    <t>アカウント</t>
    <phoneticPr fontId="31"/>
  </si>
  <si>
    <t>-</t>
    <phoneticPr fontId="31"/>
  </si>
  <si>
    <t>電話番号</t>
  </si>
  <si>
    <t>沖縄県</t>
  </si>
  <si>
    <t>ドメイン</t>
    <phoneticPr fontId="31"/>
  </si>
  <si>
    <t>（備考）用紙は、日本産業規格Ａ４とし、縦位置とする。</t>
  </si>
  <si>
    <t>E-mailアドレス</t>
  </si>
  <si>
    <t>@</t>
  </si>
  <si>
    <t xml:space="preserve">建物名称 </t>
    <phoneticPr fontId="2"/>
  </si>
  <si>
    <t xml:space="preserve"> 代表申請者</t>
    <rPh sb="1" eb="6">
      <t>ダイヒョウシンセイシャ</t>
    </rPh>
    <phoneticPr fontId="2"/>
  </si>
  <si>
    <t>シート名</t>
    <rPh sb="3" eb="4">
      <t>メイ</t>
    </rPh>
    <phoneticPr fontId="2"/>
  </si>
  <si>
    <t>１．シート構成</t>
    <rPh sb="5" eb="7">
      <t>コウセイ</t>
    </rPh>
    <phoneticPr fontId="2"/>
  </si>
  <si>
    <t>主な入力内容</t>
    <rPh sb="0" eb="1">
      <t>オモ</t>
    </rPh>
    <rPh sb="2" eb="6">
      <t>ニュウリョクナイヨウ</t>
    </rPh>
    <phoneticPr fontId="2"/>
  </si>
  <si>
    <t>対象外
経費</t>
    <rPh sb="0" eb="3">
      <t>タイショウガイ</t>
    </rPh>
    <rPh sb="4" eb="6">
      <t>ケイヒ</t>
    </rPh>
    <phoneticPr fontId="2"/>
  </si>
  <si>
    <t>補助対象経費の請求金額</t>
    <rPh sb="0" eb="6">
      <t>ホジョタイショウケイヒ</t>
    </rPh>
    <rPh sb="7" eb="11">
      <t>セイキュウキンガク</t>
    </rPh>
    <phoneticPr fontId="2"/>
  </si>
  <si>
    <t>１．車両動態管理システム</t>
    <phoneticPr fontId="2"/>
  </si>
  <si>
    <t>２．予約受付システム等</t>
    <rPh sb="2" eb="4">
      <t>ヨヤク</t>
    </rPh>
    <rPh sb="4" eb="6">
      <t>ウケツケ</t>
    </rPh>
    <rPh sb="10" eb="11">
      <t>ナド</t>
    </rPh>
    <phoneticPr fontId="2"/>
  </si>
  <si>
    <t>３．配車計画システム</t>
    <phoneticPr fontId="2"/>
  </si>
  <si>
    <t>５．ダブル連結トラック</t>
    <phoneticPr fontId="2"/>
  </si>
  <si>
    <t>６．スワップボディコンテナ車両</t>
    <phoneticPr fontId="2"/>
  </si>
  <si>
    <r>
      <t>　代表申請者・共同申請者</t>
    </r>
    <r>
      <rPr>
        <b/>
        <sz val="10"/>
        <rFont val="Meiryo UI"/>
        <family val="3"/>
        <charset val="128"/>
      </rPr>
      <t>5社まで</t>
    </r>
    <r>
      <rPr>
        <sz val="10"/>
        <rFont val="Meiryo UI"/>
        <family val="3"/>
        <charset val="128"/>
      </rPr>
      <t>入力可能です。</t>
    </r>
    <rPh sb="1" eb="6">
      <t>ダイヒョウシンセイシャ</t>
    </rPh>
    <rPh sb="7" eb="9">
      <t>キョウドウ</t>
    </rPh>
    <rPh sb="9" eb="12">
      <t>シンセイシャ</t>
    </rPh>
    <rPh sb="13" eb="14">
      <t>シャ</t>
    </rPh>
    <rPh sb="16" eb="18">
      <t>ニュウリョク</t>
    </rPh>
    <rPh sb="18" eb="20">
      <t>カノウ</t>
    </rPh>
    <phoneticPr fontId="2"/>
  </si>
  <si>
    <t>　黄色のセル（必須項目）、緑のセル（任意項目）に入力してください。グレーアウトしたセルは入力不要です。</t>
    <rPh sb="1" eb="3">
      <t>キイロ</t>
    </rPh>
    <rPh sb="7" eb="11">
      <t>ヒッスコウモク</t>
    </rPh>
    <rPh sb="13" eb="14">
      <t>ミドリ</t>
    </rPh>
    <rPh sb="18" eb="22">
      <t>ニンイコウモク</t>
    </rPh>
    <rPh sb="24" eb="26">
      <t>ニュウリョク</t>
    </rPh>
    <rPh sb="44" eb="48">
      <t>ニュウリョクフヨウ</t>
    </rPh>
    <phoneticPr fontId="2"/>
  </si>
  <si>
    <t>非表示</t>
    <rPh sb="0" eb="3">
      <t>ヒヒョウジ</t>
    </rPh>
    <phoneticPr fontId="2"/>
  </si>
  <si>
    <r>
      <t>　※計画変更にて</t>
    </r>
    <r>
      <rPr>
        <b/>
        <sz val="10.5"/>
        <rFont val="Meiryo UI"/>
        <family val="3"/>
        <charset val="128"/>
      </rPr>
      <t>補助対象経費の</t>
    </r>
    <r>
      <rPr>
        <b/>
        <sz val="10.5"/>
        <color rgb="FFED0000"/>
        <rFont val="Meiryo UI"/>
        <family val="3"/>
        <charset val="128"/>
      </rPr>
      <t>減額</t>
    </r>
    <r>
      <rPr>
        <b/>
        <sz val="10.5"/>
        <rFont val="Meiryo UI"/>
        <family val="3"/>
        <charset val="128"/>
      </rPr>
      <t>や</t>
    </r>
    <r>
      <rPr>
        <b/>
        <sz val="10.5"/>
        <color rgb="FFED0000"/>
        <rFont val="Meiryo UI"/>
        <family val="3"/>
        <charset val="128"/>
      </rPr>
      <t>減車</t>
    </r>
    <r>
      <rPr>
        <b/>
        <sz val="10.5"/>
        <rFont val="Meiryo UI"/>
        <family val="3"/>
        <charset val="128"/>
      </rPr>
      <t>が発生した場合</t>
    </r>
    <r>
      <rPr>
        <sz val="10.5"/>
        <color theme="1"/>
        <rFont val="Meiryo UI"/>
        <family val="3"/>
        <charset val="128"/>
      </rPr>
      <t>は、</t>
    </r>
    <r>
      <rPr>
        <b/>
        <sz val="10.5"/>
        <color rgb="FFED0000"/>
        <rFont val="Meiryo UI"/>
        <family val="3"/>
        <charset val="128"/>
      </rPr>
      <t>変更後の補助対象経費、実施台数</t>
    </r>
    <r>
      <rPr>
        <b/>
        <sz val="10.5"/>
        <color theme="1"/>
        <rFont val="Meiryo UI"/>
        <family val="3"/>
        <charset val="128"/>
      </rPr>
      <t>を入力</t>
    </r>
    <r>
      <rPr>
        <sz val="10.5"/>
        <color theme="1"/>
        <rFont val="Meiryo UI"/>
        <family val="3"/>
        <charset val="128"/>
      </rPr>
      <t>してください。</t>
    </r>
    <rPh sb="2" eb="6">
      <t>ケイカクヘンコウ</t>
    </rPh>
    <rPh sb="8" eb="14">
      <t>ホジョタイショウケイヒ</t>
    </rPh>
    <rPh sb="15" eb="17">
      <t>ゲンガク</t>
    </rPh>
    <rPh sb="18" eb="20">
      <t>ゲンシャ</t>
    </rPh>
    <rPh sb="21" eb="23">
      <t>ハッセイ</t>
    </rPh>
    <rPh sb="25" eb="27">
      <t>バアイ</t>
    </rPh>
    <rPh sb="29" eb="32">
      <t>ヘンコウゴ</t>
    </rPh>
    <rPh sb="33" eb="37">
      <t>ホジョタイショウ</t>
    </rPh>
    <rPh sb="37" eb="39">
      <t>ケイヒ</t>
    </rPh>
    <rPh sb="40" eb="42">
      <t>ジッシ</t>
    </rPh>
    <rPh sb="42" eb="44">
      <t>ダイスウ</t>
    </rPh>
    <rPh sb="45" eb="47">
      <t>ニュウリョク</t>
    </rPh>
    <phoneticPr fontId="2"/>
  </si>
  <si>
    <t>交付決定額</t>
    <rPh sb="0" eb="5">
      <t>コウフケッテイガク</t>
    </rPh>
    <phoneticPr fontId="2"/>
  </si>
  <si>
    <t>実施台数</t>
    <rPh sb="0" eb="2">
      <t>ジッシ</t>
    </rPh>
    <rPh sb="2" eb="4">
      <t>ダイスウ</t>
    </rPh>
    <phoneticPr fontId="2"/>
  </si>
  <si>
    <t>補助金の額計算</t>
    <rPh sb="0" eb="3">
      <t>ホジョキン</t>
    </rPh>
    <rPh sb="4" eb="5">
      <t>ガク</t>
    </rPh>
    <rPh sb="5" eb="7">
      <t>ケイサン</t>
    </rPh>
    <phoneticPr fontId="2"/>
  </si>
  <si>
    <t>①様式第９_本紙</t>
    <phoneticPr fontId="2"/>
  </si>
  <si>
    <t>日付、代表申請者情報</t>
    <rPh sb="0" eb="2">
      <t>ヒヅケ</t>
    </rPh>
    <rPh sb="3" eb="10">
      <t>ダイヒョウシンセイシャジョウホウ</t>
    </rPh>
    <phoneticPr fontId="2"/>
  </si>
  <si>
    <t>申請者毎の交付決定額、決算額（支出）</t>
    <rPh sb="0" eb="4">
      <t>シンセイシャゴト</t>
    </rPh>
    <rPh sb="5" eb="10">
      <t>コウフケッテイガク</t>
    </rPh>
    <rPh sb="11" eb="14">
      <t>ケッサンガク</t>
    </rPh>
    <rPh sb="15" eb="17">
      <t>シシュツ</t>
    </rPh>
    <phoneticPr fontId="2"/>
  </si>
  <si>
    <t>例１）</t>
    <rPh sb="0" eb="1">
      <t>レイ</t>
    </rPh>
    <phoneticPr fontId="2"/>
  </si>
  <si>
    <t>連携後の車両運行データ取得完了日</t>
    <rPh sb="0" eb="3">
      <t>レンケイゴ</t>
    </rPh>
    <rPh sb="4" eb="8">
      <t>シャリョウウンコウ</t>
    </rPh>
    <rPh sb="11" eb="13">
      <t>シュトク</t>
    </rPh>
    <rPh sb="13" eb="15">
      <t>カンリョウ</t>
    </rPh>
    <rPh sb="15" eb="16">
      <t>ビ</t>
    </rPh>
    <phoneticPr fontId="2"/>
  </si>
  <si>
    <t>：2025/11/20</t>
    <phoneticPr fontId="2"/>
  </si>
  <si>
    <t>自己評価結果の報告完了日</t>
    <rPh sb="0" eb="6">
      <t>ジコヒョウカケッカ</t>
    </rPh>
    <rPh sb="7" eb="9">
      <t>ホウコク</t>
    </rPh>
    <rPh sb="9" eb="12">
      <t>カンリョウビ</t>
    </rPh>
    <phoneticPr fontId="2"/>
  </si>
  <si>
    <t>支払完了日</t>
    <rPh sb="0" eb="2">
      <t>シハラ</t>
    </rPh>
    <rPh sb="2" eb="5">
      <t>カンリョウビ</t>
    </rPh>
    <phoneticPr fontId="2"/>
  </si>
  <si>
    <t>：2025/10/31</t>
    <phoneticPr fontId="2"/>
  </si>
  <si>
    <t>例２）</t>
    <rPh sb="0" eb="1">
      <t>レイ</t>
    </rPh>
    <phoneticPr fontId="2"/>
  </si>
  <si>
    <t>：2025/11/29</t>
    <phoneticPr fontId="2"/>
  </si>
  <si>
    <t>事業完了期限、および提出期限は事務局ホームページや公募要領をご確認ください。</t>
    <rPh sb="0" eb="6">
      <t>ジギョウカンリョウキゲン</t>
    </rPh>
    <rPh sb="10" eb="14">
      <t>テイシュツキゲン</t>
    </rPh>
    <rPh sb="15" eb="18">
      <t>ジムキョク</t>
    </rPh>
    <rPh sb="25" eb="29">
      <t>コウボヨウリョウ</t>
    </rPh>
    <rPh sb="31" eb="33">
      <t>カクニン</t>
    </rPh>
    <phoneticPr fontId="2"/>
  </si>
  <si>
    <r>
      <t>なお、</t>
    </r>
    <r>
      <rPr>
        <b/>
        <sz val="10"/>
        <color theme="1"/>
        <rFont val="Meiryo UI"/>
        <family val="3"/>
        <charset val="128"/>
      </rPr>
      <t>やむを得ない理由</t>
    </r>
    <r>
      <rPr>
        <sz val="10"/>
        <color theme="1"/>
        <rFont val="Meiryo UI"/>
        <family val="3"/>
        <charset val="128"/>
      </rPr>
      <t>により事業完了の遅延が見込まれる場合は、</t>
    </r>
    <r>
      <rPr>
        <b/>
        <sz val="10"/>
        <color theme="1"/>
        <rFont val="Meiryo UI"/>
        <family val="3"/>
        <charset val="128"/>
      </rPr>
      <t>速やかに事務局に報告し指示を仰いでください。</t>
    </r>
    <rPh sb="6" eb="7">
      <t>エ</t>
    </rPh>
    <rPh sb="9" eb="11">
      <t>リユウ</t>
    </rPh>
    <rPh sb="14" eb="18">
      <t>ジギョウカンリョウ</t>
    </rPh>
    <rPh sb="19" eb="21">
      <t>チエン</t>
    </rPh>
    <rPh sb="22" eb="24">
      <t>ミコ</t>
    </rPh>
    <rPh sb="27" eb="29">
      <t>バアイ</t>
    </rPh>
    <rPh sb="31" eb="32">
      <t>スミ</t>
    </rPh>
    <rPh sb="35" eb="38">
      <t>ジムキョク</t>
    </rPh>
    <rPh sb="39" eb="41">
      <t>ホウコク</t>
    </rPh>
    <rPh sb="42" eb="44">
      <t>シジ</t>
    </rPh>
    <rPh sb="45" eb="46">
      <t>アオ</t>
    </rPh>
    <phoneticPr fontId="2"/>
  </si>
  <si>
    <r>
      <rPr>
        <sz val="10"/>
        <color theme="1"/>
        <rFont val="Meiryo UI"/>
        <family val="3"/>
        <charset val="128"/>
      </rPr>
      <t>　交付決定額、および決算額（支出）は、全て</t>
    </r>
    <r>
      <rPr>
        <b/>
        <sz val="10"/>
        <color theme="1"/>
        <rFont val="Meiryo UI"/>
        <family val="3"/>
        <charset val="128"/>
      </rPr>
      <t>税抜金額</t>
    </r>
    <r>
      <rPr>
        <sz val="10"/>
        <color theme="1"/>
        <rFont val="Meiryo UI"/>
        <family val="3"/>
        <charset val="128"/>
      </rPr>
      <t>で入力してください。</t>
    </r>
    <rPh sb="1" eb="3">
      <t>コウフ</t>
    </rPh>
    <rPh sb="3" eb="5">
      <t>ケッテイ</t>
    </rPh>
    <rPh sb="5" eb="6">
      <t>ガク</t>
    </rPh>
    <rPh sb="10" eb="12">
      <t>ケッサン</t>
    </rPh>
    <rPh sb="12" eb="13">
      <t>ガク</t>
    </rPh>
    <rPh sb="14" eb="16">
      <t>シシュツ</t>
    </rPh>
    <rPh sb="19" eb="20">
      <t>スベ</t>
    </rPh>
    <rPh sb="21" eb="25">
      <t>ゼイヌキキンガク</t>
    </rPh>
    <rPh sb="26" eb="28">
      <t>ニュウリョク</t>
    </rPh>
    <phoneticPr fontId="2"/>
  </si>
  <si>
    <t>■交付決定額</t>
    <rPh sb="1" eb="6">
      <t>コウフケッテイガク</t>
    </rPh>
    <phoneticPr fontId="2"/>
  </si>
  <si>
    <t>交付決定通知書（様式第２）に記載の補助対象経費を入力してください。</t>
    <rPh sb="0" eb="7">
      <t>コウフケッテイツウチショ</t>
    </rPh>
    <rPh sb="8" eb="11">
      <t>ヨウシキダイ</t>
    </rPh>
    <rPh sb="14" eb="16">
      <t>キサイ</t>
    </rPh>
    <rPh sb="17" eb="23">
      <t>ホジョタイショウケイヒ</t>
    </rPh>
    <rPh sb="24" eb="26">
      <t>ニュウリョク</t>
    </rPh>
    <phoneticPr fontId="2"/>
  </si>
  <si>
    <r>
      <t>計画変更により</t>
    </r>
    <r>
      <rPr>
        <b/>
        <sz val="10"/>
        <color theme="1"/>
        <rFont val="Meiryo UI"/>
        <family val="3"/>
        <charset val="128"/>
      </rPr>
      <t>補助対象経費の減額や減車</t>
    </r>
    <r>
      <rPr>
        <sz val="10"/>
        <color theme="1"/>
        <rFont val="Meiryo UI"/>
        <family val="3"/>
        <charset val="128"/>
      </rPr>
      <t>が発生した場合は、計画変更承認通知書に記載の</t>
    </r>
    <r>
      <rPr>
        <b/>
        <sz val="10"/>
        <color theme="1"/>
        <rFont val="Meiryo UI"/>
        <family val="3"/>
        <charset val="128"/>
      </rPr>
      <t>変更後の補助対象経費、実施台数</t>
    </r>
    <r>
      <rPr>
        <sz val="10"/>
        <color theme="1"/>
        <rFont val="Meiryo UI"/>
        <family val="3"/>
        <charset val="128"/>
      </rPr>
      <t>を入力してください。</t>
    </r>
    <rPh sb="0" eb="4">
      <t>ケイカクヘンコウ</t>
    </rPh>
    <rPh sb="7" eb="13">
      <t>ホジョタイショウケイヒ</t>
    </rPh>
    <rPh sb="14" eb="16">
      <t>ゲンガク</t>
    </rPh>
    <rPh sb="17" eb="19">
      <t>ゲンシャ</t>
    </rPh>
    <rPh sb="20" eb="22">
      <t>ハッセイ</t>
    </rPh>
    <rPh sb="24" eb="26">
      <t>バアイ</t>
    </rPh>
    <rPh sb="28" eb="32">
      <t>ケイカクヘンコウ</t>
    </rPh>
    <rPh sb="32" eb="37">
      <t>ショウニンツウチショ</t>
    </rPh>
    <rPh sb="38" eb="40">
      <t>キサイ</t>
    </rPh>
    <rPh sb="41" eb="44">
      <t>ヘンコウゴ</t>
    </rPh>
    <rPh sb="45" eb="47">
      <t>ホジョ</t>
    </rPh>
    <rPh sb="47" eb="49">
      <t>タイショウ</t>
    </rPh>
    <rPh sb="49" eb="51">
      <t>ケイヒ</t>
    </rPh>
    <rPh sb="52" eb="54">
      <t>ジッシ</t>
    </rPh>
    <rPh sb="54" eb="56">
      <t>ダイスウ</t>
    </rPh>
    <rPh sb="57" eb="59">
      <t>ニュウリョク</t>
    </rPh>
    <phoneticPr fontId="2"/>
  </si>
  <si>
    <t>■補助対象経費の請求金額</t>
    <rPh sb="1" eb="3">
      <t>ホジョ</t>
    </rPh>
    <rPh sb="3" eb="5">
      <t>タイショウ</t>
    </rPh>
    <rPh sb="5" eb="7">
      <t>ケイヒ</t>
    </rPh>
    <rPh sb="8" eb="10">
      <t>セイキュウ</t>
    </rPh>
    <rPh sb="10" eb="12">
      <t>キンガク</t>
    </rPh>
    <phoneticPr fontId="2"/>
  </si>
  <si>
    <r>
      <t>納品書・請求書に記載されている金額を</t>
    </r>
    <r>
      <rPr>
        <b/>
        <sz val="10"/>
        <color theme="1"/>
        <rFont val="Meiryo UI"/>
        <family val="3"/>
        <charset val="128"/>
      </rPr>
      <t>税抜金額</t>
    </r>
    <r>
      <rPr>
        <sz val="10"/>
        <color theme="1"/>
        <rFont val="Meiryo UI"/>
        <family val="3"/>
        <charset val="128"/>
      </rPr>
      <t>で入力してください。</t>
    </r>
    <rPh sb="0" eb="3">
      <t>ノウヒンショ</t>
    </rPh>
    <rPh sb="4" eb="7">
      <t>セイキュウショ</t>
    </rPh>
    <rPh sb="8" eb="10">
      <t>キサイ</t>
    </rPh>
    <rPh sb="15" eb="17">
      <t>キンガク</t>
    </rPh>
    <rPh sb="18" eb="20">
      <t>ゼイヌキ</t>
    </rPh>
    <rPh sb="20" eb="22">
      <t>キンガク</t>
    </rPh>
    <rPh sb="23" eb="25">
      <t>ニュウリョク</t>
    </rPh>
    <phoneticPr fontId="2"/>
  </si>
  <si>
    <t>補助対象外経費は入力不要です。</t>
    <rPh sb="0" eb="5">
      <t>ホジョタイショウガイ</t>
    </rPh>
    <rPh sb="5" eb="7">
      <t>ケイヒ</t>
    </rPh>
    <rPh sb="8" eb="12">
      <t>ニュウリョクフヨウ</t>
    </rPh>
    <phoneticPr fontId="2"/>
  </si>
  <si>
    <t>■先方負担振込手数料</t>
    <rPh sb="1" eb="3">
      <t>センポウ</t>
    </rPh>
    <rPh sb="3" eb="5">
      <t>フタン</t>
    </rPh>
    <rPh sb="5" eb="7">
      <t>フリコミ</t>
    </rPh>
    <rPh sb="7" eb="10">
      <t>テスウリョウ</t>
    </rPh>
    <phoneticPr fontId="2"/>
  </si>
  <si>
    <r>
      <rPr>
        <b/>
        <sz val="10"/>
        <color theme="1"/>
        <rFont val="Meiryo UI"/>
        <family val="3"/>
        <charset val="128"/>
      </rPr>
      <t>補助事業者自身が振込手数料を負担した場合</t>
    </r>
    <r>
      <rPr>
        <sz val="10"/>
        <color theme="1"/>
        <rFont val="Meiryo UI"/>
        <family val="3"/>
        <charset val="128"/>
      </rPr>
      <t>や、</t>
    </r>
    <r>
      <rPr>
        <b/>
        <sz val="10"/>
        <color theme="1"/>
        <rFont val="Meiryo UI"/>
        <family val="3"/>
        <charset val="128"/>
      </rPr>
      <t>振込手数料が発生しない（同行同一支店間への振込等）場合</t>
    </r>
    <r>
      <rPr>
        <sz val="10"/>
        <color theme="1"/>
        <rFont val="Meiryo UI"/>
        <family val="3"/>
        <charset val="128"/>
      </rPr>
      <t>は、入力不要です。</t>
    </r>
    <rPh sb="0" eb="7">
      <t>ホジョジギョウシャジシン</t>
    </rPh>
    <rPh sb="8" eb="13">
      <t>フリコミテスウリョウ</t>
    </rPh>
    <rPh sb="14" eb="16">
      <t>フタン</t>
    </rPh>
    <rPh sb="18" eb="20">
      <t>バアイ</t>
    </rPh>
    <rPh sb="22" eb="24">
      <t>フリコミ</t>
    </rPh>
    <rPh sb="24" eb="27">
      <t>テスウリョウ</t>
    </rPh>
    <rPh sb="28" eb="30">
      <t>ハッセイ</t>
    </rPh>
    <rPh sb="40" eb="41">
      <t>カン</t>
    </rPh>
    <rPh sb="45" eb="46">
      <t>ナド</t>
    </rPh>
    <rPh sb="47" eb="49">
      <t>バアイ</t>
    </rPh>
    <rPh sb="51" eb="53">
      <t>ニュウリョク</t>
    </rPh>
    <rPh sb="53" eb="55">
      <t>フヨウ</t>
    </rPh>
    <phoneticPr fontId="2"/>
  </si>
  <si>
    <t>例）振込金額が￥1,400,000の場合</t>
    <rPh sb="0" eb="1">
      <t>レイ</t>
    </rPh>
    <rPh sb="2" eb="4">
      <t>フリコミ</t>
    </rPh>
    <rPh sb="4" eb="6">
      <t>キンガク</t>
    </rPh>
    <rPh sb="18" eb="20">
      <t>バアイ</t>
    </rPh>
    <phoneticPr fontId="2"/>
  </si>
  <si>
    <t>　a.当方負担</t>
    <rPh sb="3" eb="7">
      <t>トウホウフタン</t>
    </rPh>
    <phoneticPr fontId="2"/>
  </si>
  <si>
    <t>・補助事業者の支払金額</t>
    <rPh sb="1" eb="6">
      <t>ホジョジギョウシャ</t>
    </rPh>
    <rPh sb="7" eb="11">
      <t>シハライキンガク</t>
    </rPh>
    <phoneticPr fontId="2"/>
  </si>
  <si>
    <t>：￥1,400,600</t>
    <phoneticPr fontId="2"/>
  </si>
  <si>
    <t>・販売店等の受取金額</t>
    <rPh sb="1" eb="5">
      <t>ハンバイテンナド</t>
    </rPh>
    <rPh sb="6" eb="10">
      <t>ウケトリキンガク</t>
    </rPh>
    <phoneticPr fontId="2"/>
  </si>
  <si>
    <t>：￥1,400,000</t>
    <phoneticPr fontId="2"/>
  </si>
  <si>
    <t>　b.先方負担</t>
    <rPh sb="3" eb="5">
      <t>センポウ</t>
    </rPh>
    <rPh sb="5" eb="7">
      <t>フタン</t>
    </rPh>
    <phoneticPr fontId="2"/>
  </si>
  <si>
    <t>：￥1,399,400</t>
    <phoneticPr fontId="2"/>
  </si>
  <si>
    <t>■補助対象経費の実績額</t>
    <rPh sb="1" eb="7">
      <t>ホジョタイショウケイヒ</t>
    </rPh>
    <rPh sb="8" eb="11">
      <t>ジッセキガク</t>
    </rPh>
    <phoneticPr fontId="2"/>
  </si>
  <si>
    <t>補助対象経費の請求金額から先方負担振込手数料が差し引かれた金額が自動で表示されます。</t>
    <rPh sb="0" eb="6">
      <t>ホジョタイショウケイヒ</t>
    </rPh>
    <rPh sb="7" eb="11">
      <t>セイキュウキンガク</t>
    </rPh>
    <rPh sb="13" eb="15">
      <t>センポウ</t>
    </rPh>
    <rPh sb="15" eb="17">
      <t>フタン</t>
    </rPh>
    <rPh sb="17" eb="19">
      <t>フリコミ</t>
    </rPh>
    <rPh sb="19" eb="22">
      <t>テスウリョウ</t>
    </rPh>
    <rPh sb="23" eb="24">
      <t>サ</t>
    </rPh>
    <rPh sb="25" eb="26">
      <t>ヒ</t>
    </rPh>
    <rPh sb="29" eb="31">
      <t>キンガク</t>
    </rPh>
    <rPh sb="32" eb="34">
      <t>ジドウ</t>
    </rPh>
    <rPh sb="35" eb="37">
      <t>ヒョウジ</t>
    </rPh>
    <phoneticPr fontId="2"/>
  </si>
  <si>
    <t>■決算額（支出）の補助対象経費</t>
    <rPh sb="1" eb="4">
      <t>ケッサンガク</t>
    </rPh>
    <rPh sb="5" eb="7">
      <t>シシュツ</t>
    </rPh>
    <rPh sb="9" eb="15">
      <t>ホジョタイショウケイヒ</t>
    </rPh>
    <phoneticPr fontId="2"/>
  </si>
  <si>
    <t>交付決定額と補助対象経費の実績額のうち、どちらか低い金額が表示されます。</t>
    <rPh sb="0" eb="5">
      <t>コウフケッテイガク</t>
    </rPh>
    <rPh sb="6" eb="12">
      <t>ホジョタイショウケイヒ</t>
    </rPh>
    <rPh sb="13" eb="16">
      <t>ジッセキガク</t>
    </rPh>
    <rPh sb="24" eb="25">
      <t>ヒク</t>
    </rPh>
    <rPh sb="26" eb="28">
      <t>キンガク</t>
    </rPh>
    <rPh sb="29" eb="31">
      <t>ヒョウジ</t>
    </rPh>
    <phoneticPr fontId="2"/>
  </si>
  <si>
    <t>●補助金の交付決定額、補助対象経費の実績額は【様式第9_別紙】より自動反映されます</t>
    <rPh sb="1" eb="4">
      <t>ホジョキン</t>
    </rPh>
    <rPh sb="5" eb="7">
      <t>コウフ</t>
    </rPh>
    <rPh sb="7" eb="9">
      <t>ケッテイ</t>
    </rPh>
    <rPh sb="9" eb="10">
      <t>ガク</t>
    </rPh>
    <rPh sb="11" eb="17">
      <t>ホジョタイショウケイヒ</t>
    </rPh>
    <rPh sb="18" eb="21">
      <t>ジッセキガク</t>
    </rPh>
    <rPh sb="23" eb="25">
      <t>ヨウシキ</t>
    </rPh>
    <rPh sb="25" eb="26">
      <t>ダイ</t>
    </rPh>
    <rPh sb="28" eb="30">
      <t>ベッシ</t>
    </rPh>
    <rPh sb="33" eb="37">
      <t>ジドウハンエイ</t>
    </rPh>
    <phoneticPr fontId="37"/>
  </si>
  <si>
    <t>共同申請者１</t>
    <rPh sb="0" eb="5">
      <t>キョウドウシンセイシャ</t>
    </rPh>
    <phoneticPr fontId="2"/>
  </si>
  <si>
    <t>共同申請者２</t>
    <rPh sb="0" eb="5">
      <t>キョウドウシンセイシャ</t>
    </rPh>
    <phoneticPr fontId="2"/>
  </si>
  <si>
    <t>共同申請者３</t>
    <rPh sb="0" eb="5">
      <t>キョウドウシンセイシャ</t>
    </rPh>
    <phoneticPr fontId="2"/>
  </si>
  <si>
    <t>共同申請者４</t>
    <rPh sb="0" eb="5">
      <t>キョウドウシンセイシャ</t>
    </rPh>
    <phoneticPr fontId="2"/>
  </si>
  <si>
    <t>共同申請者５</t>
    <rPh sb="0" eb="5">
      <t>キョウドウシンセイシャ</t>
    </rPh>
    <phoneticPr fontId="2"/>
  </si>
  <si>
    <t>リース事業者</t>
    <rPh sb="3" eb="6">
      <t>ジギョウシャ</t>
    </rPh>
    <phoneticPr fontId="2"/>
  </si>
  <si>
    <t>代表申請者の補助対象区分</t>
    <rPh sb="0" eb="5">
      <t>ダイヒョウシンセイシャ</t>
    </rPh>
    <rPh sb="6" eb="12">
      <t>ホジョタイショウクブン</t>
    </rPh>
    <phoneticPr fontId="2"/>
  </si>
  <si>
    <t>リース事業者以外</t>
    <rPh sb="3" eb="6">
      <t>ジギョウシャ</t>
    </rPh>
    <rPh sb="6" eb="8">
      <t>イガイ</t>
    </rPh>
    <phoneticPr fontId="2"/>
  </si>
  <si>
    <t>リース事業者を選ぶと代表がグレーアウト</t>
    <rPh sb="3" eb="6">
      <t>ジギョウシャ</t>
    </rPh>
    <rPh sb="7" eb="8">
      <t>エラ</t>
    </rPh>
    <rPh sb="10" eb="12">
      <t>ダイヒョウ</t>
    </rPh>
    <phoneticPr fontId="2"/>
  </si>
  <si>
    <t>以外だと全部黄色</t>
    <rPh sb="0" eb="2">
      <t>イガイ</t>
    </rPh>
    <rPh sb="4" eb="6">
      <t>ゼンブ</t>
    </rPh>
    <rPh sb="6" eb="8">
      <t>キイロ</t>
    </rPh>
    <phoneticPr fontId="2"/>
  </si>
  <si>
    <t>　数式や条件付き書式が崩れることを防ぐため、以下をご確認ください。：</t>
    <rPh sb="26" eb="28">
      <t>カクニン</t>
    </rPh>
    <phoneticPr fontId="4"/>
  </si>
  <si>
    <t>　１．最新の更新プログラムが適用されたExcelをご利用ください。</t>
    <rPh sb="3" eb="5">
      <t>サイシン</t>
    </rPh>
    <rPh sb="6" eb="8">
      <t>コウシン</t>
    </rPh>
    <rPh sb="14" eb="16">
      <t>テキヨウ</t>
    </rPh>
    <rPh sb="26" eb="28">
      <t>リヨウ</t>
    </rPh>
    <phoneticPr fontId="4"/>
  </si>
  <si>
    <t>　※古いバージョン、または更新プログラムが適用されていないExcelや他の表計算ソフトを使用すると、正しく動作しない可能性があります。</t>
    <rPh sb="2" eb="3">
      <t>フル</t>
    </rPh>
    <rPh sb="13" eb="15">
      <t>コウシン</t>
    </rPh>
    <rPh sb="21" eb="23">
      <t>テキヨウ</t>
    </rPh>
    <rPh sb="35" eb="36">
      <t>ホカ</t>
    </rPh>
    <rPh sb="37" eb="40">
      <t>ヒョウケイサン</t>
    </rPh>
    <rPh sb="44" eb="46">
      <t>シヨウ</t>
    </rPh>
    <rPh sb="50" eb="51">
      <t>タダ</t>
    </rPh>
    <rPh sb="53" eb="55">
      <t>ドウサ</t>
    </rPh>
    <rPh sb="58" eb="61">
      <t>カノウセイ</t>
    </rPh>
    <phoneticPr fontId="4"/>
  </si>
  <si>
    <t>　２．セルの切り取りや移動は行わないでください。</t>
    <rPh sb="14" eb="15">
      <t>オコナ</t>
    </rPh>
    <phoneticPr fontId="4"/>
  </si>
  <si>
    <t>　３．数式や条件付き書式が崩れた場合は、再度ファイルをダウンロードしてご使用ください。</t>
  </si>
  <si>
    <t>実施台数</t>
    <rPh sb="0" eb="4">
      <t>ジッシダイスウ</t>
    </rPh>
    <phoneticPr fontId="2"/>
  </si>
  <si>
    <t>先方負担手数料</t>
    <rPh sb="0" eb="7">
      <t>センポウフタンテスウリョウ</t>
    </rPh>
    <phoneticPr fontId="2"/>
  </si>
  <si>
    <t>補助事業上限額</t>
    <rPh sb="0" eb="7">
      <t>ホジョジギョウジョウゲンガク</t>
    </rPh>
    <phoneticPr fontId="2"/>
  </si>
  <si>
    <t>項目名</t>
    <rPh sb="0" eb="3">
      <t>コウモクメイ</t>
    </rPh>
    <phoneticPr fontId="5"/>
  </si>
  <si>
    <t>入力シートの入力内容</t>
    <rPh sb="0" eb="2">
      <t>ニュウリョク</t>
    </rPh>
    <rPh sb="6" eb="8">
      <t>ニュウリョク</t>
    </rPh>
    <rPh sb="8" eb="10">
      <t>ナイヨウ</t>
    </rPh>
    <phoneticPr fontId="24"/>
  </si>
  <si>
    <t>DBインポート情報（オレンジのセル）TRIM&amp;CLEAN</t>
    <rPh sb="7" eb="9">
      <t>ジョウホウ</t>
    </rPh>
    <phoneticPr fontId="24"/>
  </si>
  <si>
    <t>様式第９</t>
    <rPh sb="0" eb="3">
      <t>ヨウシキダイ</t>
    </rPh>
    <phoneticPr fontId="5"/>
  </si>
  <si>
    <t>文書番号</t>
    <rPh sb="0" eb="4">
      <t>ブンショバンゴウ</t>
    </rPh>
    <phoneticPr fontId="35"/>
  </si>
  <si>
    <t>文書作成日</t>
  </si>
  <si>
    <t>交付決定番号</t>
    <rPh sb="0" eb="6">
      <t>コウフケッテイバンゴウ</t>
    </rPh>
    <phoneticPr fontId="5"/>
  </si>
  <si>
    <t>交付決定日</t>
    <rPh sb="0" eb="5">
      <t>コウフケッテイビ</t>
    </rPh>
    <phoneticPr fontId="5"/>
  </si>
  <si>
    <t>事業完了年月日</t>
    <rPh sb="0" eb="7">
      <t>ジギョウカンリョウネンガッピ</t>
    </rPh>
    <phoneticPr fontId="24"/>
  </si>
  <si>
    <t>補助事業の名称</t>
    <rPh sb="0" eb="4">
      <t>ホジョジギョウ</t>
    </rPh>
    <rPh sb="5" eb="7">
      <t>メイショウ</t>
    </rPh>
    <phoneticPr fontId="5"/>
  </si>
  <si>
    <t>補助事業者情報</t>
    <rPh sb="0" eb="5">
      <t>ホジョジギョウシャ</t>
    </rPh>
    <rPh sb="5" eb="7">
      <t>ジョウホウ</t>
    </rPh>
    <phoneticPr fontId="5"/>
  </si>
  <si>
    <t>市区町村</t>
  </si>
  <si>
    <t>町名番地</t>
    <rPh sb="0" eb="2">
      <t>チョウメイ</t>
    </rPh>
    <rPh sb="2" eb="4">
      <t>バンチ</t>
    </rPh>
    <phoneticPr fontId="5"/>
  </si>
  <si>
    <t>建物名称</t>
  </si>
  <si>
    <t>法人名</t>
    <rPh sb="0" eb="3">
      <t>ホウジンメイ</t>
    </rPh>
    <phoneticPr fontId="35"/>
  </si>
  <si>
    <t>代表者_姓</t>
  </si>
  <si>
    <t>代表者_名</t>
  </si>
  <si>
    <t>担当者_役職</t>
    <rPh sb="0" eb="3">
      <t>タントウシャ</t>
    </rPh>
    <phoneticPr fontId="24"/>
  </si>
  <si>
    <t>E-mailアドレス_左</t>
    <rPh sb="11" eb="12">
      <t>ヒダリ</t>
    </rPh>
    <phoneticPr fontId="5"/>
  </si>
  <si>
    <t>E-mailアドレス_右</t>
    <rPh sb="11" eb="12">
      <t>ミギ</t>
    </rPh>
    <phoneticPr fontId="5"/>
  </si>
  <si>
    <t>入力フラグ</t>
    <rPh sb="0" eb="2">
      <t>ニュウリョク</t>
    </rPh>
    <phoneticPr fontId="24"/>
  </si>
  <si>
    <t>結合用</t>
    <rPh sb="0" eb="3">
      <t>ケツゴウヨウ</t>
    </rPh>
    <phoneticPr fontId="5"/>
  </si>
  <si>
    <t>様式第９別紙</t>
    <rPh sb="0" eb="3">
      <t>ヨウシキダイ</t>
    </rPh>
    <rPh sb="4" eb="6">
      <t>ベッシ</t>
    </rPh>
    <phoneticPr fontId="5"/>
  </si>
  <si>
    <t>受注情報事前確認システム</t>
    <rPh sb="0" eb="2">
      <t>ジュチュウ</t>
    </rPh>
    <rPh sb="2" eb="4">
      <t>ジョウホウ</t>
    </rPh>
    <rPh sb="4" eb="6">
      <t>ジゼン</t>
    </rPh>
    <rPh sb="6" eb="8">
      <t>カクニン</t>
    </rPh>
    <phoneticPr fontId="36"/>
  </si>
  <si>
    <t>パレット等管理システム</t>
    <rPh sb="4" eb="5">
      <t>トウ</t>
    </rPh>
    <rPh sb="5" eb="7">
      <t>カンリ</t>
    </rPh>
    <phoneticPr fontId="36"/>
  </si>
  <si>
    <t>表示内容</t>
    <rPh sb="0" eb="2">
      <t>ヒョウジ</t>
    </rPh>
    <rPh sb="2" eb="4">
      <t>ナイヨウ</t>
    </rPh>
    <phoneticPr fontId="5"/>
  </si>
  <si>
    <t>交付決定額</t>
    <rPh sb="0" eb="5">
      <t>コウフケッテイガク</t>
    </rPh>
    <phoneticPr fontId="5"/>
  </si>
  <si>
    <t>交付決定時の補助金の額</t>
    <rPh sb="0" eb="5">
      <t>コウフケッテイジ</t>
    </rPh>
    <rPh sb="6" eb="9">
      <t>ホジョキン</t>
    </rPh>
    <rPh sb="10" eb="11">
      <t>ガク</t>
    </rPh>
    <phoneticPr fontId="5"/>
  </si>
  <si>
    <t>配車計画システム</t>
  </si>
  <si>
    <t>ダブル連結トラック</t>
  </si>
  <si>
    <t>スワップボディコンテナ車両</t>
  </si>
  <si>
    <t>合計</t>
    <rPh sb="0" eb="2">
      <t>ゴウケイ</t>
    </rPh>
    <phoneticPr fontId="5"/>
  </si>
  <si>
    <t>代表申請者</t>
    <rPh sb="0" eb="5">
      <t>ダイヒョウシンセイシャ</t>
    </rPh>
    <phoneticPr fontId="5"/>
  </si>
  <si>
    <t>共同申請者（1社目）</t>
    <rPh sb="0" eb="5">
      <t>キョウドウシンセイシャ</t>
    </rPh>
    <rPh sb="7" eb="9">
      <t>シャメ</t>
    </rPh>
    <phoneticPr fontId="5"/>
  </si>
  <si>
    <t>共同申請者（2社目）</t>
    <rPh sb="0" eb="5">
      <t>キョウドウシンセイシャ</t>
    </rPh>
    <rPh sb="7" eb="9">
      <t>シャメ</t>
    </rPh>
    <phoneticPr fontId="5"/>
  </si>
  <si>
    <t>共同申請者（3社目）</t>
    <rPh sb="0" eb="5">
      <t>キョウドウシンセイシャ</t>
    </rPh>
    <rPh sb="7" eb="9">
      <t>シャメ</t>
    </rPh>
    <phoneticPr fontId="5"/>
  </si>
  <si>
    <t>共同申請者（4社目）</t>
    <rPh sb="0" eb="5">
      <t>キョウドウシンセイシャ</t>
    </rPh>
    <rPh sb="7" eb="9">
      <t>シャメ</t>
    </rPh>
    <phoneticPr fontId="5"/>
  </si>
  <si>
    <t>共同申請者（5社目）</t>
    <rPh sb="0" eb="5">
      <t>キョウドウシンセイシャ</t>
    </rPh>
    <rPh sb="7" eb="9">
      <t>シャメ</t>
    </rPh>
    <phoneticPr fontId="5"/>
  </si>
  <si>
    <t>補助対象システム・ツール</t>
  </si>
  <si>
    <t>補助対象経費の実績額</t>
    <rPh sb="7" eb="10">
      <t>ジッセキガク</t>
    </rPh>
    <phoneticPr fontId="5"/>
  </si>
  <si>
    <t>決算額の補助対象経費</t>
    <rPh sb="0" eb="3">
      <t>ケッサンガク</t>
    </rPh>
    <phoneticPr fontId="5"/>
  </si>
  <si>
    <t>補助金の額</t>
  </si>
  <si>
    <t>車両動態管理システム</t>
  </si>
  <si>
    <t>③受注情報事前確認システム</t>
  </si>
  <si>
    <t>④パレット等管理システム</t>
  </si>
  <si>
    <t>都道府県</t>
  </si>
  <si>
    <t>代表者_役職</t>
  </si>
  <si>
    <t>担当者_姓</t>
  </si>
  <si>
    <t>担当者_名</t>
  </si>
  <si>
    <t>予約受付システム</t>
  </si>
  <si>
    <t>ＡＳＮシステム</t>
  </si>
  <si>
    <t>パレタイズシステム</t>
  </si>
  <si>
    <t>予約受付システム等</t>
  </si>
  <si>
    <t>先方負担手数料</t>
  </si>
  <si>
    <t>補助対象経費の実績額</t>
  </si>
  <si>
    <r>
      <t>←黄色のセル…</t>
    </r>
    <r>
      <rPr>
        <b/>
        <sz val="10"/>
        <color rgb="FFED0000"/>
        <rFont val="Meiryo UI"/>
        <family val="3"/>
        <charset val="128"/>
      </rPr>
      <t>必須</t>
    </r>
    <rPh sb="1" eb="3">
      <t>キイロ</t>
    </rPh>
    <rPh sb="7" eb="9">
      <t>ヒッス</t>
    </rPh>
    <phoneticPr fontId="2"/>
  </si>
  <si>
    <r>
      <rPr>
        <sz val="10"/>
        <rFont val="Meiryo UI"/>
        <family val="3"/>
        <charset val="128"/>
      </rPr>
      <t>　※代表申請者がリース事業者の場合は、</t>
    </r>
    <r>
      <rPr>
        <b/>
        <sz val="10"/>
        <color rgb="FFED0000"/>
        <rFont val="Meiryo UI"/>
        <family val="3"/>
        <charset val="128"/>
      </rPr>
      <t>共同申請者から１社のみ必ず入力してください</t>
    </r>
    <rPh sb="2" eb="7">
      <t>ダイヒョウシンセイシャ</t>
    </rPh>
    <rPh sb="11" eb="14">
      <t>ジギョウシャ</t>
    </rPh>
    <rPh sb="15" eb="17">
      <t>バアイ</t>
    </rPh>
    <rPh sb="19" eb="24">
      <t>キョウドウシンセイシャ</t>
    </rPh>
    <rPh sb="27" eb="28">
      <t>シャ</t>
    </rPh>
    <rPh sb="30" eb="31">
      <t>カナラ</t>
    </rPh>
    <rPh sb="32" eb="34">
      <t>ニュウリョク</t>
    </rPh>
    <phoneticPr fontId="2"/>
  </si>
  <si>
    <t>●代表申請者の情報（様式第２に基づく事業者情報）を入力してください</t>
    <rPh sb="3" eb="6">
      <t>シンセイシャ</t>
    </rPh>
    <rPh sb="10" eb="13">
      <t>ヨウシキダイ</t>
    </rPh>
    <rPh sb="15" eb="16">
      <t>モト</t>
    </rPh>
    <rPh sb="18" eb="23">
      <t>ジギョウシャジョウホウ</t>
    </rPh>
    <phoneticPr fontId="2"/>
  </si>
  <si>
    <r>
      <rPr>
        <b/>
        <sz val="10"/>
        <color theme="1"/>
        <rFont val="Meiryo UI"/>
        <family val="3"/>
        <charset val="128"/>
      </rPr>
      <t>　</t>
    </r>
    <r>
      <rPr>
        <sz val="10"/>
        <color theme="1"/>
        <rFont val="Meiryo UI"/>
        <family val="3"/>
        <charset val="128"/>
      </rPr>
      <t>※</t>
    </r>
    <r>
      <rPr>
        <b/>
        <sz val="10"/>
        <color theme="1"/>
        <rFont val="Meiryo UI"/>
        <family val="3"/>
        <charset val="128"/>
      </rPr>
      <t>やむを得ない理由</t>
    </r>
    <r>
      <rPr>
        <sz val="10"/>
        <color theme="1"/>
        <rFont val="Meiryo UI"/>
        <family val="3"/>
        <charset val="128"/>
      </rPr>
      <t>により事業完了の遅延が見込まれる場合は、</t>
    </r>
    <r>
      <rPr>
        <b/>
        <sz val="10"/>
        <color theme="1"/>
        <rFont val="Meiryo UI"/>
        <family val="3"/>
        <charset val="128"/>
      </rPr>
      <t>速やかに事務局に報告し指示を仰いでください</t>
    </r>
    <rPh sb="5" eb="6">
      <t>エ</t>
    </rPh>
    <rPh sb="8" eb="10">
      <t>リユウ</t>
    </rPh>
    <rPh sb="13" eb="17">
      <t>ジギョウカンリョウ</t>
    </rPh>
    <rPh sb="18" eb="20">
      <t>チエン</t>
    </rPh>
    <rPh sb="21" eb="23">
      <t>ミコ</t>
    </rPh>
    <rPh sb="26" eb="28">
      <t>バアイ</t>
    </rPh>
    <rPh sb="30" eb="31">
      <t>スミ</t>
    </rPh>
    <rPh sb="34" eb="37">
      <t>ジムキョク</t>
    </rPh>
    <rPh sb="38" eb="40">
      <t>ホウコク</t>
    </rPh>
    <rPh sb="41" eb="43">
      <t>シジ</t>
    </rPh>
    <rPh sb="44" eb="45">
      <t>アオ</t>
    </rPh>
    <phoneticPr fontId="2"/>
  </si>
  <si>
    <t>　※事業完了期限は事務局ホームページや公募要領をご確認ください</t>
    <rPh sb="2" eb="8">
      <t>ジギョウカンリョウキゲン</t>
    </rPh>
    <rPh sb="9" eb="12">
      <t>ジムキョク</t>
    </rPh>
    <rPh sb="19" eb="23">
      <t>コウボヨウリョウ</t>
    </rPh>
    <rPh sb="25" eb="27">
      <t>カクニン</t>
    </rPh>
    <phoneticPr fontId="2"/>
  </si>
  <si>
    <t>補助対象経費の請求金額</t>
    <rPh sb="0" eb="6">
      <t>ホジョタイショウケイヒ</t>
    </rPh>
    <rPh sb="7" eb="9">
      <t>セイキュウ</t>
    </rPh>
    <rPh sb="9" eb="11">
      <t>キンガク</t>
    </rPh>
    <phoneticPr fontId="5"/>
  </si>
  <si>
    <t>　事業完了日年月日は、取組前後の車両運行データを基にした自己評価の報告が完了し、かつ補助事業に関わる全ての支払いが完了した日を入力してください。</t>
    <rPh sb="1" eb="6">
      <t>ジギョウカンリョウビ</t>
    </rPh>
    <rPh sb="6" eb="9">
      <t>ネンガッピ</t>
    </rPh>
    <rPh sb="11" eb="15">
      <t>トリクミゼンゴ</t>
    </rPh>
    <rPh sb="16" eb="20">
      <t>シャリョウウンコウ</t>
    </rPh>
    <rPh sb="24" eb="25">
      <t>モト</t>
    </rPh>
    <rPh sb="28" eb="32">
      <t>ジコヒョウカ</t>
    </rPh>
    <rPh sb="33" eb="35">
      <t>ホウコク</t>
    </rPh>
    <rPh sb="36" eb="38">
      <t>カンリョウ</t>
    </rPh>
    <rPh sb="42" eb="46">
      <t>ホジョジギョウ</t>
    </rPh>
    <rPh sb="47" eb="48">
      <t>カカ</t>
    </rPh>
    <rPh sb="50" eb="51">
      <t>スベ</t>
    </rPh>
    <rPh sb="53" eb="55">
      <t>シハラ</t>
    </rPh>
    <rPh sb="57" eb="59">
      <t>カンリョウ</t>
    </rPh>
    <rPh sb="61" eb="62">
      <t>ヒ</t>
    </rPh>
    <rPh sb="63" eb="65">
      <t>ニュウリョク</t>
    </rPh>
    <phoneticPr fontId="2"/>
  </si>
  <si>
    <r>
      <t>銀行振込時に</t>
    </r>
    <r>
      <rPr>
        <b/>
        <sz val="10"/>
        <color theme="1"/>
        <rFont val="Meiryo UI"/>
        <family val="3"/>
        <charset val="128"/>
      </rPr>
      <t>販売店等（受取側）が振込手数料を負担した場合</t>
    </r>
    <r>
      <rPr>
        <sz val="10"/>
        <color theme="1"/>
        <rFont val="Meiryo UI"/>
        <family val="3"/>
        <charset val="128"/>
      </rPr>
      <t>は、先方負担振込手数料を</t>
    </r>
    <r>
      <rPr>
        <b/>
        <sz val="10"/>
        <color theme="1"/>
        <rFont val="Meiryo UI"/>
        <family val="3"/>
        <charset val="128"/>
      </rPr>
      <t>税抜金額</t>
    </r>
    <r>
      <rPr>
        <sz val="10"/>
        <color theme="1"/>
        <rFont val="Meiryo UI"/>
        <family val="3"/>
        <charset val="128"/>
      </rPr>
      <t>で入力してください。</t>
    </r>
    <rPh sb="0" eb="4">
      <t>ギンコウフリコミ</t>
    </rPh>
    <rPh sb="4" eb="5">
      <t>ジ</t>
    </rPh>
    <rPh sb="11" eb="14">
      <t>ウケトリガワ</t>
    </rPh>
    <rPh sb="22" eb="24">
      <t>フタン</t>
    </rPh>
    <rPh sb="26" eb="28">
      <t>バアイ</t>
    </rPh>
    <rPh sb="30" eb="34">
      <t>センポウフタン</t>
    </rPh>
    <rPh sb="34" eb="39">
      <t>フリコミテスウリョウ</t>
    </rPh>
    <rPh sb="40" eb="42">
      <t>ゼイヌキ</t>
    </rPh>
    <rPh sb="42" eb="44">
      <t>キンガク</t>
    </rPh>
    <rPh sb="45" eb="47">
      <t>ニュウリョク</t>
    </rPh>
    <phoneticPr fontId="2"/>
  </si>
  <si>
    <t>２．入力に必要な書類</t>
    <rPh sb="2" eb="4">
      <t>ニュウリョク</t>
    </rPh>
    <rPh sb="5" eb="7">
      <t>ヒツヨウ</t>
    </rPh>
    <rPh sb="8" eb="10">
      <t>ショルイ</t>
    </rPh>
    <phoneticPr fontId="2"/>
  </si>
  <si>
    <t>交付決定通知書（様式第2）</t>
    <rPh sb="0" eb="7">
      <t>コウフケッテイツウチショ</t>
    </rPh>
    <rPh sb="8" eb="11">
      <t>ヨウシキダイ</t>
    </rPh>
    <phoneticPr fontId="2"/>
  </si>
  <si>
    <t>書類名等</t>
    <rPh sb="0" eb="3">
      <t>ショルイメイ</t>
    </rPh>
    <rPh sb="3" eb="4">
      <t>ナド</t>
    </rPh>
    <phoneticPr fontId="2"/>
  </si>
  <si>
    <t>事業者情報（法人名、代表者名）、交付決定日、交付決定番号、交付決定額</t>
    <rPh sb="0" eb="5">
      <t>ジギョウシャジョウホウ</t>
    </rPh>
    <rPh sb="6" eb="9">
      <t>ホウジンメイ</t>
    </rPh>
    <rPh sb="10" eb="13">
      <t>ダイヒョウシャ</t>
    </rPh>
    <rPh sb="13" eb="14">
      <t>メイ</t>
    </rPh>
    <rPh sb="16" eb="21">
      <t>コウフケッテイビ</t>
    </rPh>
    <rPh sb="22" eb="28">
      <t>コウフケッテイバンゴウ</t>
    </rPh>
    <rPh sb="29" eb="34">
      <t>コウフケッテイガク</t>
    </rPh>
    <phoneticPr fontId="2"/>
  </si>
  <si>
    <t>計画変更承認通知書＊</t>
    <rPh sb="0" eb="9">
      <t>ケイカクヘンコウショウニンツウチショ</t>
    </rPh>
    <phoneticPr fontId="2"/>
  </si>
  <si>
    <t>支払の証明書類（振込明細等）</t>
    <rPh sb="0" eb="2">
      <t>シハライ</t>
    </rPh>
    <rPh sb="3" eb="7">
      <t>ショウメイショルイ</t>
    </rPh>
    <rPh sb="8" eb="12">
      <t>フリコミメイサイ</t>
    </rPh>
    <rPh sb="12" eb="13">
      <t>ナド</t>
    </rPh>
    <phoneticPr fontId="2"/>
  </si>
  <si>
    <t>補助対象経費の請求金額、先方負担振込手数料</t>
    <rPh sb="0" eb="6">
      <t>ホジョタイショウケイヒ</t>
    </rPh>
    <rPh sb="7" eb="11">
      <t>セイキュウキンガク</t>
    </rPh>
    <phoneticPr fontId="2"/>
  </si>
  <si>
    <t>入力に必要な項目</t>
    <rPh sb="0" eb="2">
      <t>ニュウリョク</t>
    </rPh>
    <rPh sb="3" eb="5">
      <t>ヒツヨウ</t>
    </rPh>
    <rPh sb="6" eb="8">
      <t>コウモク</t>
    </rPh>
    <phoneticPr fontId="2"/>
  </si>
  <si>
    <t>納品書又は請求書＊</t>
    <rPh sb="0" eb="3">
      <t>ノウヒンショ</t>
    </rPh>
    <rPh sb="3" eb="4">
      <t>マタ</t>
    </rPh>
    <rPh sb="5" eb="8">
      <t>セイキュウショ</t>
    </rPh>
    <phoneticPr fontId="2"/>
  </si>
  <si>
    <t>　お手元に下記の書類を準備し、各項目に入力してください。</t>
    <rPh sb="2" eb="4">
      <t>テモト</t>
    </rPh>
    <rPh sb="5" eb="7">
      <t>カキ</t>
    </rPh>
    <rPh sb="8" eb="10">
      <t>ショルイ</t>
    </rPh>
    <rPh sb="11" eb="13">
      <t>ジュンビ</t>
    </rPh>
    <rPh sb="15" eb="18">
      <t>カクコウモク</t>
    </rPh>
    <rPh sb="19" eb="21">
      <t>ニュウリョク</t>
    </rPh>
    <phoneticPr fontId="2"/>
  </si>
  <si>
    <t>３．入力可能な申請者数</t>
    <rPh sb="2" eb="6">
      <t>ニュウリョクカノウ</t>
    </rPh>
    <rPh sb="7" eb="11">
      <t>シンセイシャスウ</t>
    </rPh>
    <phoneticPr fontId="2"/>
  </si>
  <si>
    <t>４．入力方法</t>
    <rPh sb="2" eb="4">
      <t>ニュウリョク</t>
    </rPh>
    <rPh sb="4" eb="6">
      <t>ホウホウ</t>
    </rPh>
    <phoneticPr fontId="2"/>
  </si>
  <si>
    <t>５．様式第９_本紙について</t>
    <rPh sb="2" eb="4">
      <t>ヨウシキ</t>
    </rPh>
    <rPh sb="4" eb="5">
      <t>ダイ</t>
    </rPh>
    <rPh sb="7" eb="9">
      <t>ホンシ</t>
    </rPh>
    <phoneticPr fontId="2"/>
  </si>
  <si>
    <t>６．様式第９_別紙について</t>
    <rPh sb="2" eb="4">
      <t>ヨウシキ</t>
    </rPh>
    <rPh sb="4" eb="5">
      <t>ダイ</t>
    </rPh>
    <rPh sb="7" eb="9">
      <t>ベッシ</t>
    </rPh>
    <phoneticPr fontId="2"/>
  </si>
  <si>
    <t>７．注意事項</t>
    <rPh sb="2" eb="6">
      <t>チュウイジコウ</t>
    </rPh>
    <phoneticPr fontId="2"/>
  </si>
  <si>
    <t>交付決定額の入力金額に誤りがあると正しい金額が表示されません。</t>
    <rPh sb="0" eb="5">
      <t>コウフケッテイガク</t>
    </rPh>
    <rPh sb="6" eb="10">
      <t>ニュウリョクキンガク</t>
    </rPh>
    <rPh sb="11" eb="12">
      <t>アヤマ</t>
    </rPh>
    <rPh sb="17" eb="18">
      <t>タダ</t>
    </rPh>
    <rPh sb="20" eb="22">
      <t>キンガク</t>
    </rPh>
    <rPh sb="23" eb="25">
      <t>ヒョウジ</t>
    </rPh>
    <phoneticPr fontId="2"/>
  </si>
  <si>
    <t>■決算額（支出）の補助金の額</t>
    <rPh sb="1" eb="4">
      <t>ケッサンガク</t>
    </rPh>
    <rPh sb="5" eb="7">
      <t>シシュツ</t>
    </rPh>
    <rPh sb="9" eb="12">
      <t>ホジョキン</t>
    </rPh>
    <rPh sb="13" eb="14">
      <t>ガク</t>
    </rPh>
    <phoneticPr fontId="2"/>
  </si>
  <si>
    <t>決算額（支出）の補助対象経費を基に計算されます。</t>
    <rPh sb="0" eb="3">
      <t>ケッサンガク</t>
    </rPh>
    <rPh sb="4" eb="6">
      <t>シシュツ</t>
    </rPh>
    <rPh sb="8" eb="14">
      <t>ホジョタイショウケイヒ</t>
    </rPh>
    <rPh sb="15" eb="16">
      <t>モト</t>
    </rPh>
    <rPh sb="17" eb="19">
      <t>ケイサン</t>
    </rPh>
    <phoneticPr fontId="2"/>
  </si>
  <si>
    <t>補助対象経費の実績額が交付決定額より高くなっても、補助金の額が上がることはありません。</t>
    <rPh sb="0" eb="6">
      <t>ホジョタイショウケイヒ</t>
    </rPh>
    <rPh sb="7" eb="10">
      <t>ジッセキガク</t>
    </rPh>
    <rPh sb="11" eb="15">
      <t>コウフケッテイ</t>
    </rPh>
    <rPh sb="15" eb="16">
      <t>ガク</t>
    </rPh>
    <rPh sb="18" eb="19">
      <t>タカ</t>
    </rPh>
    <rPh sb="25" eb="28">
      <t>ホジョキン</t>
    </rPh>
    <rPh sb="29" eb="30">
      <t>ガク</t>
    </rPh>
    <rPh sb="31" eb="32">
      <t>ア</t>
    </rPh>
    <phoneticPr fontId="2"/>
  </si>
  <si>
    <r>
      <t>補助対象経費の請求金額　</t>
    </r>
    <r>
      <rPr>
        <sz val="8"/>
        <color theme="1"/>
        <rFont val="Meiryo UI"/>
        <family val="3"/>
        <charset val="128"/>
      </rPr>
      <t>※支払の証明書類で補助対象経費のみの金額が確認できない場合</t>
    </r>
    <rPh sb="0" eb="6">
      <t>ホジョタイショウケイヒ</t>
    </rPh>
    <rPh sb="7" eb="11">
      <t>セイキュウキンガク</t>
    </rPh>
    <rPh sb="13" eb="15">
      <t>シハラ</t>
    </rPh>
    <rPh sb="16" eb="20">
      <t>ショウメイショルイ</t>
    </rPh>
    <rPh sb="21" eb="27">
      <t>ホジョタイショウケイヒ</t>
    </rPh>
    <rPh sb="30" eb="32">
      <t>キンガク</t>
    </rPh>
    <rPh sb="33" eb="35">
      <t>カクニン</t>
    </rPh>
    <rPh sb="39" eb="41">
      <t>バアイ</t>
    </rPh>
    <phoneticPr fontId="2"/>
  </si>
  <si>
    <r>
      <t>補助事業の計画変更後の情報　</t>
    </r>
    <r>
      <rPr>
        <sz val="8"/>
        <color theme="1"/>
        <rFont val="Meiryo UI"/>
        <family val="3"/>
        <charset val="128"/>
      </rPr>
      <t>※計画変更を行った場合</t>
    </r>
    <rPh sb="0" eb="4">
      <t>ホジョジギョウ</t>
    </rPh>
    <rPh sb="5" eb="9">
      <t>ケイカクヘンコウ</t>
    </rPh>
    <rPh sb="9" eb="10">
      <t>ゴ</t>
    </rPh>
    <rPh sb="11" eb="13">
      <t>ジョウホウ</t>
    </rPh>
    <rPh sb="15" eb="19">
      <t>ケイカクヘンコウ</t>
    </rPh>
    <rPh sb="20" eb="21">
      <t>オコナ</t>
    </rPh>
    <rPh sb="23" eb="25">
      <t>バアイ</t>
    </rPh>
    <phoneticPr fontId="2"/>
  </si>
  <si>
    <t>補助対象経費</t>
    <phoneticPr fontId="2"/>
  </si>
  <si>
    <t>※Outlookのメールアドレスの場合、事務局からのメールが届かない場合があります。</t>
  </si>
  <si>
    <t>outlook.jp, outlook.com, hotmail.comは×</t>
    <phoneticPr fontId="2"/>
  </si>
  <si>
    <r>
      <t>　※</t>
    </r>
    <r>
      <rPr>
        <b/>
        <sz val="10"/>
        <rFont val="Meiryo UI"/>
        <family val="3"/>
        <charset val="128"/>
      </rPr>
      <t>Gmailのメールアドレスは登録できません。</t>
    </r>
    <phoneticPr fontId="2"/>
  </si>
  <si>
    <r>
      <t>　※</t>
    </r>
    <r>
      <rPr>
        <b/>
        <sz val="10"/>
        <rFont val="Meiryo UI"/>
        <family val="3"/>
        <charset val="128"/>
      </rPr>
      <t>Outlookのメールアドレスの場合、事務局からのメールが届かない場合があります。</t>
    </r>
    <rPh sb="18" eb="20">
      <t>バアイ</t>
    </rPh>
    <phoneticPr fontId="2"/>
  </si>
  <si>
    <t>代表取締役社長執行役員　殿</t>
    <phoneticPr fontId="2"/>
  </si>
  <si>
    <t>AI･IoTによるシステム連携ツール</t>
    <phoneticPr fontId="14"/>
  </si>
  <si>
    <t>４．AI･IoTによるシステム連携ツール</t>
    <phoneticPr fontId="14"/>
  </si>
  <si>
    <t>AI･IoTによるシステム連携ツール</t>
    <phoneticPr fontId="11"/>
  </si>
  <si>
    <t>AI・IoTによるシステム連携ツール</t>
    <phoneticPr fontId="5"/>
  </si>
  <si>
    <t xml:space="preserve">法人名 </t>
    <rPh sb="0" eb="2">
      <t>ホウジン</t>
    </rPh>
    <rPh sb="2" eb="3">
      <t>メイ</t>
    </rPh>
    <phoneticPr fontId="17"/>
  </si>
  <si>
    <t xml:space="preserve"> ①予約受付システム</t>
    <phoneticPr fontId="2"/>
  </si>
  <si>
    <t xml:space="preserve"> ②ＡＳＮシステム</t>
    <phoneticPr fontId="2"/>
  </si>
  <si>
    <t xml:space="preserve"> ③受注情報事前確認システム</t>
    <rPh sb="2" eb="4">
      <t>ジュチュウ</t>
    </rPh>
    <rPh sb="4" eb="6">
      <t>ジョウホウ</t>
    </rPh>
    <rPh sb="6" eb="8">
      <t>ジゼン</t>
    </rPh>
    <rPh sb="8" eb="10">
      <t>カクニン</t>
    </rPh>
    <phoneticPr fontId="13"/>
  </si>
  <si>
    <t xml:space="preserve"> ④パレット等管理システム</t>
    <rPh sb="6" eb="7">
      <t>トウ</t>
    </rPh>
    <rPh sb="7" eb="9">
      <t>カンリ</t>
    </rPh>
    <phoneticPr fontId="13"/>
  </si>
  <si>
    <t xml:space="preserve"> ⑤パレタイズシステム</t>
    <phoneticPr fontId="2"/>
  </si>
  <si>
    <t>予約受付
システム等
内訳</t>
    <rPh sb="9" eb="10">
      <t>ナド</t>
    </rPh>
    <rPh sb="11" eb="13">
      <t>ウチワケ</t>
    </rPh>
    <phoneticPr fontId="2"/>
  </si>
  <si>
    <t>収支明細表</t>
    <phoneticPr fontId="2"/>
  </si>
  <si>
    <t>①予約受付システム</t>
    <phoneticPr fontId="2"/>
  </si>
  <si>
    <t>⑤パレタイズシステム</t>
    <phoneticPr fontId="2"/>
  </si>
  <si>
    <t>補助対象経費の請求金額</t>
    <rPh sb="7" eb="11">
      <t>セイキュウキンガク</t>
    </rPh>
    <phoneticPr fontId="5"/>
  </si>
  <si>
    <t>パシフィックリプロサービス株式会社</t>
    <rPh sb="13" eb="17">
      <t>カブシキガイシャ</t>
    </rPh>
    <phoneticPr fontId="2"/>
  </si>
  <si>
    <t>←[+]ボタンを押して入力</t>
    <rPh sb="8" eb="9">
      <t>オ</t>
    </rPh>
    <rPh sb="11" eb="13">
      <t>ニュウリョク</t>
    </rPh>
    <phoneticPr fontId="46"/>
  </si>
  <si>
    <t>　※代表申請者の補助対象事業者の区分を選択すると、金額の入力が可能になります。</t>
  </si>
  <si>
    <t>　※共同申請者２以降を入力する場合は、左の88行目にある[+]ボタンを押して入力してください。</t>
    <rPh sb="2" eb="7">
      <t>キョウドウシンセイシャ</t>
    </rPh>
    <rPh sb="8" eb="10">
      <t>イコウ</t>
    </rPh>
    <rPh sb="11" eb="13">
      <t>ニュウリョク</t>
    </rPh>
    <rPh sb="15" eb="17">
      <t>バアイ</t>
    </rPh>
    <rPh sb="19" eb="20">
      <t>ヒダリ</t>
    </rPh>
    <rPh sb="23" eb="25">
      <t>ギョウメ</t>
    </rPh>
    <rPh sb="35" eb="36">
      <t>オ</t>
    </rPh>
    <rPh sb="38" eb="40">
      <t>ニュウリョク</t>
    </rPh>
    <phoneticPr fontId="46"/>
  </si>
  <si>
    <r>
      <t>：2025/12/10　　</t>
    </r>
    <r>
      <rPr>
        <b/>
        <sz val="10"/>
        <color rgb="FF005BA0"/>
        <rFont val="Meiryo UI"/>
        <family val="3"/>
        <charset val="128"/>
      </rPr>
      <t>←　事業完了年月日</t>
    </r>
    <rPh sb="15" eb="22">
      <t>ジギョウカンリョウネンガッピ</t>
    </rPh>
    <phoneticPr fontId="2"/>
  </si>
  <si>
    <r>
      <t>：2025/11/30　　</t>
    </r>
    <r>
      <rPr>
        <b/>
        <sz val="10"/>
        <color rgb="FF005BA0"/>
        <rFont val="Meiryo UI"/>
        <family val="3"/>
        <charset val="128"/>
      </rPr>
      <t>←　事業完了年月日</t>
    </r>
    <phoneticPr fontId="2"/>
  </si>
  <si>
    <r>
      <t>・振込手数料（</t>
    </r>
    <r>
      <rPr>
        <b/>
        <sz val="10"/>
        <color rgb="FF005BA0"/>
        <rFont val="Meiryo UI"/>
        <family val="3"/>
        <charset val="128"/>
      </rPr>
      <t>当方</t>
    </r>
    <r>
      <rPr>
        <sz val="10"/>
        <color rgb="FF005BA0"/>
        <rFont val="Meiryo UI"/>
        <family val="3"/>
        <charset val="128"/>
      </rPr>
      <t>負担）</t>
    </r>
    <rPh sb="1" eb="6">
      <t>フリコミテスウリョウ</t>
    </rPh>
    <rPh sb="7" eb="11">
      <t>トウホウフタン</t>
    </rPh>
    <phoneticPr fontId="2"/>
  </si>
  <si>
    <r>
      <t xml:space="preserve">：￥600　 </t>
    </r>
    <r>
      <rPr>
        <b/>
        <sz val="10"/>
        <color rgb="FF005BA0"/>
        <rFont val="Meiryo UI"/>
        <family val="3"/>
        <charset val="128"/>
      </rPr>
      <t>←　入力不要</t>
    </r>
    <rPh sb="9" eb="13">
      <t>ニュウリョクフヨウ</t>
    </rPh>
    <phoneticPr fontId="2"/>
  </si>
  <si>
    <r>
      <t>・振込手数料（</t>
    </r>
    <r>
      <rPr>
        <b/>
        <sz val="10"/>
        <color rgb="FF005BA0"/>
        <rFont val="Meiryo UI"/>
        <family val="3"/>
        <charset val="128"/>
      </rPr>
      <t>先方</t>
    </r>
    <r>
      <rPr>
        <sz val="10"/>
        <color rgb="FF005BA0"/>
        <rFont val="Meiryo UI"/>
        <family val="3"/>
        <charset val="128"/>
      </rPr>
      <t>負担）</t>
    </r>
    <rPh sb="1" eb="6">
      <t>フリコミテスウリョウ</t>
    </rPh>
    <rPh sb="7" eb="9">
      <t>センポウ</t>
    </rPh>
    <rPh sb="9" eb="11">
      <t>フタン</t>
    </rPh>
    <phoneticPr fontId="2"/>
  </si>
  <si>
    <r>
      <rPr>
        <b/>
        <sz val="10"/>
        <color rgb="FF005BA0"/>
        <rFont val="Meiryo UI"/>
        <family val="3"/>
        <charset val="128"/>
      </rPr>
      <t>：</t>
    </r>
    <r>
      <rPr>
        <b/>
        <u/>
        <sz val="10"/>
        <color rgb="FF005BA0"/>
        <rFont val="Meiryo UI"/>
        <family val="3"/>
        <charset val="128"/>
      </rPr>
      <t>￥600</t>
    </r>
    <r>
      <rPr>
        <b/>
        <sz val="10"/>
        <color rgb="FF005BA0"/>
        <rFont val="Meiryo UI"/>
        <family val="3"/>
        <charset val="128"/>
      </rPr>
      <t>　←　要入力</t>
    </r>
    <rPh sb="8" eb="9">
      <t>ヨウ</t>
    </rPh>
    <rPh sb="9" eb="11">
      <t>ニュウリョク</t>
    </rPh>
    <phoneticPr fontId="2"/>
  </si>
  <si>
    <t xml:space="preserve"> ※ログインIDと同じ</t>
    <rPh sb="9" eb="10">
      <t>オナ</t>
    </rPh>
    <phoneticPr fontId="27"/>
  </si>
  <si>
    <t xml:space="preserve"> 例）2025/12/19</t>
    <rPh sb="1" eb="2">
      <t>レイ</t>
    </rPh>
    <phoneticPr fontId="2"/>
  </si>
  <si>
    <r>
      <t>車両動態管理システム、ダブル連結トラック、スワップボディコンテナ車両を申請した場合は、実施台数を入力してください</t>
    </r>
    <r>
      <rPr>
        <sz val="10"/>
        <color rgb="FF005BA0"/>
        <rFont val="Meiryo UI"/>
        <family val="3"/>
        <charset val="128"/>
      </rPr>
      <t>（実施台数を基に補助金の額が計算されます）。</t>
    </r>
    <rPh sb="0" eb="2">
      <t>シャリョウ</t>
    </rPh>
    <rPh sb="2" eb="4">
      <t>ドウタイ</t>
    </rPh>
    <rPh sb="4" eb="6">
      <t>カンリ</t>
    </rPh>
    <rPh sb="14" eb="16">
      <t>レンケツ</t>
    </rPh>
    <rPh sb="32" eb="34">
      <t>シャリョウ</t>
    </rPh>
    <rPh sb="35" eb="37">
      <t>シンセイ</t>
    </rPh>
    <rPh sb="39" eb="41">
      <t>バアイ</t>
    </rPh>
    <rPh sb="43" eb="45">
      <t>ジッシ</t>
    </rPh>
    <rPh sb="45" eb="47">
      <t>ダイスウ</t>
    </rPh>
    <rPh sb="48" eb="50">
      <t>ニュウリョク</t>
    </rPh>
    <rPh sb="57" eb="59">
      <t>ジッシ</t>
    </rPh>
    <rPh sb="59" eb="61">
      <t>ダイスウ</t>
    </rPh>
    <rPh sb="62" eb="63">
      <t>モト</t>
    </rPh>
    <rPh sb="64" eb="67">
      <t>ホジョキン</t>
    </rPh>
    <rPh sb="68" eb="69">
      <t>ガク</t>
    </rPh>
    <rPh sb="70" eb="72">
      <t>ケイサン</t>
    </rPh>
    <phoneticPr fontId="2"/>
  </si>
  <si>
    <t>①様式第９_本紙</t>
  </si>
  <si>
    <t>項目</t>
    <rPh sb="0" eb="2">
      <t>コウモク</t>
    </rPh>
    <phoneticPr fontId="2"/>
  </si>
  <si>
    <t>仕様1</t>
    <rPh sb="0" eb="2">
      <t>シヨウ</t>
    </rPh>
    <phoneticPr fontId="2"/>
  </si>
  <si>
    <t>仕様2</t>
    <rPh sb="0" eb="2">
      <t>シヨウ</t>
    </rPh>
    <phoneticPr fontId="2"/>
  </si>
  <si>
    <t>文書番号</t>
    <rPh sb="0" eb="4">
      <t>ブンショバンゴウ</t>
    </rPh>
    <phoneticPr fontId="2"/>
  </si>
  <si>
    <t>先頭に0を入れても消えない</t>
    <rPh sb="0" eb="2">
      <t>セントウ</t>
    </rPh>
    <rPh sb="5" eb="6">
      <t>イ</t>
    </rPh>
    <rPh sb="9" eb="10">
      <t>キ</t>
    </rPh>
    <phoneticPr fontId="2"/>
  </si>
  <si>
    <t>空欄の時、文書作成日を入れるとハイフンが様式に表示</t>
    <rPh sb="0" eb="2">
      <t>クウラン</t>
    </rPh>
    <rPh sb="3" eb="4">
      <t>トキ</t>
    </rPh>
    <rPh sb="5" eb="10">
      <t>ブンショサクセイビ</t>
    </rPh>
    <rPh sb="11" eb="12">
      <t>イ</t>
    </rPh>
    <rPh sb="20" eb="22">
      <t>ヨウシキ</t>
    </rPh>
    <rPh sb="23" eb="25">
      <t>ヒョウジ</t>
    </rPh>
    <phoneticPr fontId="2"/>
  </si>
  <si>
    <t>文書作成日</t>
    <rPh sb="0" eb="5">
      <t>ブンショサクセイビ</t>
    </rPh>
    <phoneticPr fontId="2"/>
  </si>
  <si>
    <t>申請終了日～</t>
    <rPh sb="0" eb="2">
      <t>シンセイ</t>
    </rPh>
    <rPh sb="2" eb="5">
      <t>シュウリョウビ</t>
    </rPh>
    <phoneticPr fontId="2"/>
  </si>
  <si>
    <t>事業完了日より前の日付を入れるとエラー</t>
    <rPh sb="0" eb="5">
      <t>ジギョウカンリョウビ</t>
    </rPh>
    <rPh sb="7" eb="8">
      <t>マエ</t>
    </rPh>
    <rPh sb="9" eb="11">
      <t>ヒヅケ</t>
    </rPh>
    <rPh sb="12" eb="13">
      <t>イ</t>
    </rPh>
    <phoneticPr fontId="2"/>
  </si>
  <si>
    <t>代表者の役職</t>
    <rPh sb="0" eb="3">
      <t>ダイヒョウシャ</t>
    </rPh>
    <rPh sb="4" eb="6">
      <t>ヤクショク</t>
    </rPh>
    <phoneticPr fontId="2"/>
  </si>
  <si>
    <t>プルダウンだが手入力可</t>
    <rPh sb="7" eb="10">
      <t>テニュウリョク</t>
    </rPh>
    <rPh sb="10" eb="11">
      <t>カ</t>
    </rPh>
    <phoneticPr fontId="2"/>
  </si>
  <si>
    <t>補助事業の名称</t>
    <rPh sb="0" eb="4">
      <t>ホジョジギョウ</t>
    </rPh>
    <rPh sb="5" eb="7">
      <t>メイショウ</t>
    </rPh>
    <phoneticPr fontId="2"/>
  </si>
  <si>
    <t>未入力で法人名、有の時は補助事業の名称に入力した値が表示される</t>
    <rPh sb="0" eb="3">
      <t>ミニュウリョク</t>
    </rPh>
    <rPh sb="4" eb="7">
      <t>ホウジンメイ</t>
    </rPh>
    <rPh sb="8" eb="9">
      <t>アリ</t>
    </rPh>
    <rPh sb="10" eb="11">
      <t>トキ</t>
    </rPh>
    <rPh sb="12" eb="16">
      <t>ホジョジギョウ</t>
    </rPh>
    <rPh sb="17" eb="19">
      <t>メイショウ</t>
    </rPh>
    <rPh sb="20" eb="22">
      <t>ニュウリョク</t>
    </rPh>
    <rPh sb="24" eb="25">
      <t>アタイ</t>
    </rPh>
    <rPh sb="26" eb="28">
      <t>ヒョウジ</t>
    </rPh>
    <phoneticPr fontId="2"/>
  </si>
  <si>
    <t>交付決定番号</t>
    <rPh sb="0" eb="6">
      <t>コウフケッテイバンゴウ</t>
    </rPh>
    <phoneticPr fontId="2"/>
  </si>
  <si>
    <t>7から始まる5桁の数字</t>
    <rPh sb="3" eb="4">
      <t>ハジ</t>
    </rPh>
    <rPh sb="7" eb="8">
      <t>ケタ</t>
    </rPh>
    <rPh sb="9" eb="11">
      <t>スウジ</t>
    </rPh>
    <phoneticPr fontId="2"/>
  </si>
  <si>
    <t>交付決定日</t>
    <rPh sb="0" eb="5">
      <t>コウフケッテイビ</t>
    </rPh>
    <phoneticPr fontId="2"/>
  </si>
  <si>
    <t>事業完了日</t>
    <rPh sb="0" eb="5">
      <t>ジギョウカンリョウビ</t>
    </rPh>
    <phoneticPr fontId="2"/>
  </si>
  <si>
    <t>文書作成日より後の日付を入れるとエラー</t>
    <rPh sb="0" eb="5">
      <t>ブンショサクセイビ</t>
    </rPh>
    <rPh sb="7" eb="8">
      <t>アト</t>
    </rPh>
    <rPh sb="9" eb="11">
      <t>ヒヅケ</t>
    </rPh>
    <rPh sb="12" eb="13">
      <t>イ</t>
    </rPh>
    <phoneticPr fontId="2"/>
  </si>
  <si>
    <t>電話番号</t>
    <rPh sb="0" eb="4">
      <t>デンワバンゴウ</t>
    </rPh>
    <phoneticPr fontId="2"/>
  </si>
  <si>
    <t>メールアドレス</t>
    <phoneticPr fontId="2"/>
  </si>
  <si>
    <t>@を入れるとエラー</t>
    <rPh sb="2" eb="3">
      <t>イ</t>
    </rPh>
    <phoneticPr fontId="2"/>
  </si>
  <si>
    <t>@より右側にピリオドなしでエラー</t>
    <rPh sb="3" eb="5">
      <t>ミギガワ</t>
    </rPh>
    <phoneticPr fontId="2"/>
  </si>
  <si>
    <t>先頭や末尾がピリオドだとエラー</t>
    <rPh sb="0" eb="1">
      <t>セントウ</t>
    </rPh>
    <rPh sb="2" eb="4">
      <t>マツビ</t>
    </rPh>
    <phoneticPr fontId="2"/>
  </si>
  <si>
    <t>gmail.comを入れるとエラー</t>
    <rPh sb="9" eb="10">
      <t>イ</t>
    </rPh>
    <phoneticPr fontId="2"/>
  </si>
  <si>
    <t>outlook.jp, outlook.com, hotmail.comを入れるとエラー</t>
    <rPh sb="37" eb="38">
      <t>イ</t>
    </rPh>
    <phoneticPr fontId="2"/>
  </si>
  <si>
    <t>②様式第９_別紙</t>
    <phoneticPr fontId="2"/>
  </si>
  <si>
    <t>代表申請者の補助対象事業者区分</t>
    <rPh sb="0" eb="5">
      <t>ダイヒョウシンセイシャ</t>
    </rPh>
    <rPh sb="6" eb="15">
      <t>ホジョタイショウジギョウシャクブン</t>
    </rPh>
    <phoneticPr fontId="2"/>
  </si>
  <si>
    <t>未入力の場合、他の入力欄が全てグレーアウト</t>
    <rPh sb="0" eb="3">
      <t>ミニュウリョク</t>
    </rPh>
    <rPh sb="4" eb="6">
      <t>バアイ</t>
    </rPh>
    <rPh sb="7" eb="8">
      <t>ホカ</t>
    </rPh>
    <rPh sb="9" eb="12">
      <t>ニュウリョクラン</t>
    </rPh>
    <rPh sb="13" eb="14">
      <t>スベ</t>
    </rPh>
    <phoneticPr fontId="2"/>
  </si>
  <si>
    <t>リースを選ぶと代表以外が入力可</t>
    <rPh sb="4" eb="5">
      <t>エラ</t>
    </rPh>
    <rPh sb="7" eb="9">
      <t>ダイヒョウ</t>
    </rPh>
    <rPh sb="9" eb="11">
      <t>イガイ</t>
    </rPh>
    <rPh sb="12" eb="14">
      <t>ニュウリョク</t>
    </rPh>
    <rPh sb="14" eb="15">
      <t>カ</t>
    </rPh>
    <phoneticPr fontId="2"/>
  </si>
  <si>
    <t>リース→共同申請者１が黄色</t>
    <rPh sb="4" eb="9">
      <t>キョウドウシンセイシャ</t>
    </rPh>
    <rPh sb="11" eb="13">
      <t>キイロ</t>
    </rPh>
    <phoneticPr fontId="2"/>
  </si>
  <si>
    <t>リース以外→共同申請者１が緑</t>
    <rPh sb="3" eb="5">
      <t>イガイ</t>
    </rPh>
    <rPh sb="6" eb="11">
      <t>キョウドウシンセイシャ</t>
    </rPh>
    <rPh sb="13" eb="14">
      <t>ミドリ</t>
    </rPh>
    <phoneticPr fontId="2"/>
  </si>
  <si>
    <t>補助対象経費＞0の時、入力可</t>
    <rPh sb="0" eb="6">
      <t>ホジョタイショウケイヒ</t>
    </rPh>
    <rPh sb="9" eb="10">
      <t>トキ</t>
    </rPh>
    <rPh sb="11" eb="14">
      <t>ニュウリョクカ</t>
    </rPh>
    <phoneticPr fontId="2"/>
  </si>
  <si>
    <t>交付決定の補助金の額＞0の時、入力可</t>
    <rPh sb="0" eb="4">
      <t>コウフケッテイ</t>
    </rPh>
    <rPh sb="5" eb="8">
      <t>ホジョキン</t>
    </rPh>
    <rPh sb="9" eb="10">
      <t>ガク</t>
    </rPh>
    <rPh sb="13" eb="14">
      <t>トキ</t>
    </rPh>
    <rPh sb="15" eb="18">
      <t>ニュウリョクカ</t>
    </rPh>
    <phoneticPr fontId="2"/>
  </si>
  <si>
    <t>補助対象経費の請求金額＞0の時、入力可</t>
    <rPh sb="0" eb="6">
      <t>ホジョタイショウケイヒ</t>
    </rPh>
    <rPh sb="7" eb="11">
      <t>セイキュウキンガク</t>
    </rPh>
    <rPh sb="14" eb="15">
      <t>トキ</t>
    </rPh>
    <rPh sb="16" eb="19">
      <t>ニュウリョクカ</t>
    </rPh>
    <phoneticPr fontId="2"/>
  </si>
  <si>
    <t>実績額</t>
    <rPh sb="0" eb="3">
      <t>ジッセキガク</t>
    </rPh>
    <phoneticPr fontId="2"/>
  </si>
  <si>
    <t>請求金額-先方負担手数料</t>
    <rPh sb="0" eb="4">
      <t>セイキュウキンガク</t>
    </rPh>
    <rPh sb="5" eb="12">
      <t>センポウフタンテスウリョウ</t>
    </rPh>
    <phoneticPr fontId="2"/>
  </si>
  <si>
    <t>実績額の補助対象経費</t>
    <rPh sb="0" eb="3">
      <t>ジッセキガク</t>
    </rPh>
    <rPh sb="4" eb="10">
      <t>ホジョタイショウケイヒ</t>
    </rPh>
    <phoneticPr fontId="2"/>
  </si>
  <si>
    <t>交付決定の補助対象経費、実績額のどちらか低い方</t>
    <rPh sb="0" eb="4">
      <t>コウフケッテイ</t>
    </rPh>
    <rPh sb="5" eb="11">
      <t>ホジョタイショウケイヒ</t>
    </rPh>
    <rPh sb="12" eb="15">
      <t>ジッセキガク</t>
    </rPh>
    <rPh sb="20" eb="21">
      <t>ヒク</t>
    </rPh>
    <rPh sb="22" eb="23">
      <t>ホウ</t>
    </rPh>
    <phoneticPr fontId="2"/>
  </si>
  <si>
    <t>予約受付システムの補助金の額</t>
    <rPh sb="0" eb="4">
      <t>ヨヤクウケツケ</t>
    </rPh>
    <rPh sb="9" eb="12">
      <t>ホジョキン</t>
    </rPh>
    <rPh sb="13" eb="14">
      <t>ガク</t>
    </rPh>
    <phoneticPr fontId="2"/>
  </si>
  <si>
    <t>⑤が5千万以上→5千万</t>
    <rPh sb="3" eb="7">
      <t>センマンイジョウ</t>
    </rPh>
    <rPh sb="9" eb="11">
      <t>センマン</t>
    </rPh>
    <phoneticPr fontId="2"/>
  </si>
  <si>
    <t>①～④の合計が4千万以上→4千万</t>
    <rPh sb="4" eb="6">
      <t>ゴウケイ</t>
    </rPh>
    <rPh sb="8" eb="10">
      <t>センマン</t>
    </rPh>
    <rPh sb="10" eb="12">
      <t>イジョウ</t>
    </rPh>
    <rPh sb="14" eb="16">
      <t>センマン</t>
    </rPh>
    <phoneticPr fontId="2"/>
  </si>
  <si>
    <t>①～④計＋⑤</t>
    <rPh sb="3" eb="4">
      <t>ケイ</t>
    </rPh>
    <phoneticPr fontId="2"/>
  </si>
  <si>
    <t>様式の予約受付システムの（）</t>
    <rPh sb="0" eb="2">
      <t>ヨウシキ</t>
    </rPh>
    <rPh sb="3" eb="7">
      <t>ヨヤクウケツケ</t>
    </rPh>
    <phoneticPr fontId="2"/>
  </si>
  <si>
    <t>交付決定額＞0の時、システム名表示</t>
    <rPh sb="0" eb="5">
      <t>コウフケッテイガク</t>
    </rPh>
    <rPh sb="8" eb="9">
      <t>トキ</t>
    </rPh>
    <rPh sb="14" eb="15">
      <t>メイ</t>
    </rPh>
    <rPh sb="15" eb="17">
      <t>ヒョウジ</t>
    </rPh>
    <phoneticPr fontId="2"/>
  </si>
  <si>
    <t>様式の金額</t>
    <rPh sb="0" eb="2">
      <t>ヨウシキ</t>
    </rPh>
    <rPh sb="3" eb="5">
      <t>キンガク</t>
    </rPh>
    <phoneticPr fontId="2"/>
  </si>
  <si>
    <t>グレーアウトしているセルの金額は表示しない</t>
    <rPh sb="13" eb="15">
      <t>キンガク</t>
    </rPh>
    <rPh sb="16" eb="18">
      <t>ヒョウジ</t>
    </rPh>
    <phoneticPr fontId="2"/>
  </si>
  <si>
    <t>+を押すと表示される</t>
    <phoneticPr fontId="2"/>
  </si>
  <si>
    <t>中間シート</t>
    <rPh sb="0" eb="2">
      <t>チュウカン</t>
    </rPh>
    <phoneticPr fontId="2"/>
  </si>
  <si>
    <t>日付</t>
    <rPh sb="0" eb="2">
      <t>ヒヅケ</t>
    </rPh>
    <phoneticPr fontId="2"/>
  </si>
  <si>
    <t>未入力の場合、空白</t>
    <rPh sb="0" eb="3">
      <t>ミニュウリョク</t>
    </rPh>
    <rPh sb="4" eb="6">
      <t>バアイ</t>
    </rPh>
    <rPh sb="7" eb="9">
      <t>クウハク</t>
    </rPh>
    <phoneticPr fontId="2"/>
  </si>
  <si>
    <t>先頭、末尾の空白</t>
    <rPh sb="0" eb="2">
      <t>セントウ</t>
    </rPh>
    <rPh sb="3" eb="5">
      <t>マツビ</t>
    </rPh>
    <rPh sb="6" eb="8">
      <t>クウハク</t>
    </rPh>
    <phoneticPr fontId="2"/>
  </si>
  <si>
    <t>削除</t>
    <rPh sb="0" eb="2">
      <t>サクジョ</t>
    </rPh>
    <phoneticPr fontId="2"/>
  </si>
  <si>
    <t>共同申請者2以降</t>
    <rPh sb="0" eb="5">
      <t>キョウドウシンセイシャ</t>
    </rPh>
    <rPh sb="6" eb="8">
      <t>イコウ</t>
    </rPh>
    <phoneticPr fontId="2"/>
  </si>
  <si>
    <t>共通</t>
    <rPh sb="0" eb="2">
      <t>キョウツウ</t>
    </rPh>
    <phoneticPr fontId="59"/>
  </si>
  <si>
    <t>非表示シート</t>
    <rPh sb="0" eb="3">
      <t>ヒヒョウジ</t>
    </rPh>
    <phoneticPr fontId="59"/>
  </si>
  <si>
    <t>仕様（本番は削除）、中間シート、画像、表</t>
    <rPh sb="0" eb="2">
      <t>シヨウ</t>
    </rPh>
    <rPh sb="3" eb="5">
      <t>ホンバン</t>
    </rPh>
    <rPh sb="6" eb="8">
      <t>サクジョ</t>
    </rPh>
    <rPh sb="10" eb="12">
      <t>チュウカン</t>
    </rPh>
    <rPh sb="16" eb="18">
      <t>ガゾウ</t>
    </rPh>
    <rPh sb="19" eb="20">
      <t>ヒョウ</t>
    </rPh>
    <phoneticPr fontId="59"/>
  </si>
  <si>
    <t>条件付き書式の色順</t>
    <rPh sb="0" eb="3">
      <t>ジョウケンツ</t>
    </rPh>
    <rPh sb="4" eb="6">
      <t>ショシキ</t>
    </rPh>
    <rPh sb="7" eb="8">
      <t>イロ</t>
    </rPh>
    <rPh sb="8" eb="9">
      <t>ジュン</t>
    </rPh>
    <phoneticPr fontId="59"/>
  </si>
  <si>
    <t>保護の設定</t>
    <rPh sb="0" eb="2">
      <t>ホゴ</t>
    </rPh>
    <rPh sb="3" eb="5">
      <t>セッテイ</t>
    </rPh>
    <phoneticPr fontId="59"/>
  </si>
  <si>
    <t>画像は触れない</t>
    <rPh sb="0" eb="2">
      <t>ガゾウ</t>
    </rPh>
    <rPh sb="3" eb="4">
      <t>サワ</t>
    </rPh>
    <phoneticPr fontId="59"/>
  </si>
  <si>
    <t>最初に表示されるシート</t>
    <rPh sb="0" eb="2">
      <t>サイショ</t>
    </rPh>
    <rPh sb="3" eb="5">
      <t>ヒョウジ</t>
    </rPh>
    <phoneticPr fontId="59"/>
  </si>
  <si>
    <t>はじめに</t>
    <phoneticPr fontId="59"/>
  </si>
  <si>
    <t>カーソルの初期位置</t>
    <rPh sb="5" eb="9">
      <t>ショキイチ</t>
    </rPh>
    <phoneticPr fontId="59"/>
  </si>
  <si>
    <t>入力可能セルの一番左上にあるセル</t>
    <rPh sb="0" eb="4">
      <t>ニュウリョクカノウ</t>
    </rPh>
    <rPh sb="7" eb="9">
      <t>イチバン</t>
    </rPh>
    <rPh sb="9" eb="11">
      <t>ヒダリウエ</t>
    </rPh>
    <phoneticPr fontId="59"/>
  </si>
  <si>
    <t>黄色（必須）＝緑（任意）＜白（入力済み）＜グレー（入力不要）</t>
    <rPh sb="0" eb="2">
      <t>キイロ</t>
    </rPh>
    <rPh sb="3" eb="5">
      <t>ヒッス</t>
    </rPh>
    <rPh sb="7" eb="8">
      <t>ミドリ</t>
    </rPh>
    <rPh sb="9" eb="11">
      <t>ニンイ</t>
    </rPh>
    <rPh sb="13" eb="14">
      <t>シロ</t>
    </rPh>
    <rPh sb="15" eb="18">
      <t>ニュウリョクズ</t>
    </rPh>
    <rPh sb="25" eb="29">
      <t>ニュウリョクフヨウ</t>
    </rPh>
    <phoneticPr fontId="59"/>
  </si>
  <si>
    <t>入力可セルのみ触れる、入力不可セルは触れない</t>
    <rPh sb="0" eb="2">
      <t>ニュウリョク</t>
    </rPh>
    <rPh sb="2" eb="3">
      <t>カ</t>
    </rPh>
    <rPh sb="7" eb="8">
      <t>サワ</t>
    </rPh>
    <rPh sb="11" eb="15">
      <t>ニュウリョクフカ</t>
    </rPh>
    <rPh sb="18" eb="19">
      <t>サワ</t>
    </rPh>
    <phoneticPr fontId="59"/>
  </si>
  <si>
    <t>②は行幅変更可</t>
    <rPh sb="2" eb="4">
      <t>ギョウハバ</t>
    </rPh>
    <rPh sb="4" eb="6">
      <t>ヘンコウ</t>
    </rPh>
    <rPh sb="6" eb="7">
      <t>カ</t>
    </rPh>
    <phoneticPr fontId="59"/>
  </si>
  <si>
    <t>実績報告書（様式第９、別紙収支明細表）　入力シートについて</t>
    <rPh sb="20" eb="22">
      <t>ニュウリョク</t>
    </rPh>
    <phoneticPr fontId="2"/>
  </si>
  <si>
    <t>　「実績報告書（様式第９、別紙収支明細表）」は、下記のシートで構成されています。</t>
    <rPh sb="24" eb="26">
      <t>カキ</t>
    </rPh>
    <rPh sb="31" eb="33">
      <t>コウセイ</t>
    </rPh>
    <phoneticPr fontId="2"/>
  </si>
  <si>
    <t>　①から順に入力していただくようお願いいたします。</t>
    <phoneticPr fontId="2"/>
  </si>
  <si>
    <t>　※該当者のみ準備が必要な書類には＊印が付いています。</t>
    <phoneticPr fontId="2"/>
  </si>
  <si>
    <r>
      <t>　共同申請者が</t>
    </r>
    <r>
      <rPr>
        <b/>
        <sz val="10"/>
        <color theme="1"/>
        <rFont val="Meiryo UI"/>
        <family val="3"/>
        <charset val="128"/>
      </rPr>
      <t>5社を超える</t>
    </r>
    <r>
      <rPr>
        <sz val="10"/>
        <color theme="1"/>
        <rFont val="Meiryo UI"/>
        <family val="3"/>
        <charset val="128"/>
      </rPr>
      <t>場合は、事務局へお問い合わせください。</t>
    </r>
    <rPh sb="10" eb="11">
      <t>コ</t>
    </rPh>
    <phoneticPr fontId="2"/>
  </si>
  <si>
    <t>　入力規則により入力内容を制限しているセルがあります。エラーメッセージが表示された場合は、エラー内容を確認し再入力をしてください。</t>
    <rPh sb="1" eb="5">
      <t>ニュウリョクキソク</t>
    </rPh>
    <rPh sb="8" eb="12">
      <t>ニュウリョクナイヨウ</t>
    </rPh>
    <rPh sb="13" eb="15">
      <t>セイゲン</t>
    </rPh>
    <rPh sb="36" eb="38">
      <t>ヒョウジ</t>
    </rPh>
    <rPh sb="41" eb="43">
      <t>バアイ</t>
    </rPh>
    <rPh sb="48" eb="50">
      <t>ナイヨウ</t>
    </rPh>
    <rPh sb="51" eb="53">
      <t>カクニン</t>
    </rPh>
    <rPh sb="54" eb="57">
      <t>サイニュウリョク</t>
    </rPh>
    <phoneticPr fontId="2"/>
  </si>
  <si>
    <r>
      <t>　申請していないシステムの補助対象経費には「</t>
    </r>
    <r>
      <rPr>
        <b/>
        <sz val="10"/>
        <color theme="1"/>
        <rFont val="Meiryo UI"/>
        <family val="3"/>
        <charset val="128"/>
      </rPr>
      <t>0</t>
    </r>
    <r>
      <rPr>
        <sz val="10"/>
        <color theme="1"/>
        <rFont val="Meiryo UI"/>
        <family val="3"/>
        <charset val="128"/>
      </rPr>
      <t>」を入力してください。</t>
    </r>
    <rPh sb="1" eb="3">
      <t>シンセイ</t>
    </rPh>
    <rPh sb="13" eb="17">
      <t>ホジョタイショウ</t>
    </rPh>
    <rPh sb="17" eb="19">
      <t>ケイヒ</t>
    </rPh>
    <rPh sb="25" eb="27">
      <t>ニュウリョク</t>
    </rPh>
    <phoneticPr fontId="2"/>
  </si>
  <si>
    <t>　代表申請者の補助対象事業者の区分を選択すると、金額の入力が可能になります。</t>
    <rPh sb="1" eb="6">
      <t>ダイヒョウシンセイシャ</t>
    </rPh>
    <rPh sb="7" eb="14">
      <t>ホジョタイショウジギョウシャ</t>
    </rPh>
    <rPh sb="27" eb="29">
      <t>ニュウリョク</t>
    </rPh>
    <rPh sb="30" eb="32">
      <t>カノウ</t>
    </rPh>
    <phoneticPr fontId="2"/>
  </si>
  <si>
    <t>（注）補助金の額欄に記載する金額は、1,000円未満を切り捨てた額とする。</t>
  </si>
  <si>
    <t>②様式第９_別紙収支明細表</t>
    <rPh sb="1" eb="4">
      <t>ヨウシキダイ</t>
    </rPh>
    <rPh sb="6" eb="8">
      <t>ベッシ</t>
    </rPh>
    <rPh sb="8" eb="10">
      <t>シュウシ</t>
    </rPh>
    <rPh sb="10" eb="13">
      <t>メイサイヒョウ</t>
    </rPh>
    <phoneticPr fontId="2"/>
  </si>
  <si>
    <t>年度</t>
    <rPh sb="0" eb="2">
      <t>ネンド</t>
    </rPh>
    <phoneticPr fontId="3"/>
  </si>
  <si>
    <t>R7</t>
  </si>
  <si>
    <t>事業</t>
    <rPh sb="0" eb="2">
      <t>ジギョウ</t>
    </rPh>
    <phoneticPr fontId="3"/>
  </si>
  <si>
    <t>TT</t>
  </si>
  <si>
    <t>書類</t>
    <rPh sb="0" eb="2">
      <t>ショルイ</t>
    </rPh>
    <phoneticPr fontId="3"/>
  </si>
  <si>
    <t>バージョン</t>
  </si>
  <si>
    <t>20250530</t>
  </si>
  <si>
    <t>様式第9</t>
    <rPh sb="0" eb="3">
      <t>ヨウシキダイ</t>
    </rPh>
    <phoneticPr fontId="5"/>
  </si>
  <si>
    <t>燃料削減率の計画値</t>
    <phoneticPr fontId="2"/>
  </si>
  <si>
    <t>●交付決定額および決算額（支出）を申請者毎に入力してください。申請していないシステムの補助対象経費には「0」を入力してください。</t>
    <rPh sb="1" eb="3">
      <t>コウフ</t>
    </rPh>
    <rPh sb="3" eb="5">
      <t>ケッテイ</t>
    </rPh>
    <rPh sb="5" eb="6">
      <t>ガク</t>
    </rPh>
    <rPh sb="9" eb="11">
      <t>ケッサン</t>
    </rPh>
    <rPh sb="11" eb="12">
      <t>ガク</t>
    </rPh>
    <rPh sb="13" eb="15">
      <t>シシュツ</t>
    </rPh>
    <rPh sb="17" eb="21">
      <t>シンセイシャゴト</t>
    </rPh>
    <rPh sb="22" eb="24">
      <t>ニュウリョク</t>
    </rPh>
    <phoneticPr fontId="2"/>
  </si>
  <si>
    <r>
      <t>　※</t>
    </r>
    <r>
      <rPr>
        <b/>
        <sz val="10.5"/>
        <color theme="1"/>
        <rFont val="Meiryo UI"/>
        <family val="3"/>
        <charset val="128"/>
      </rPr>
      <t>車両動態管理システム</t>
    </r>
    <r>
      <rPr>
        <sz val="10.5"/>
        <color theme="1"/>
        <rFont val="Meiryo UI"/>
        <family val="3"/>
        <charset val="128"/>
      </rPr>
      <t>を申請した場合は、</t>
    </r>
    <r>
      <rPr>
        <b/>
        <sz val="10.5"/>
        <color theme="1"/>
        <rFont val="Meiryo UI"/>
        <family val="3"/>
        <charset val="128"/>
      </rPr>
      <t>実施台数</t>
    </r>
    <r>
      <rPr>
        <sz val="10.5"/>
        <color theme="1"/>
        <rFont val="Meiryo UI"/>
        <family val="3"/>
        <charset val="128"/>
      </rPr>
      <t>を入力してください。</t>
    </r>
    <r>
      <rPr>
        <sz val="10.5"/>
        <color rgb="FF005BA0"/>
        <rFont val="Meiryo UI"/>
        <family val="3"/>
        <charset val="128"/>
      </rPr>
      <t>（実施台数を基に補助金の額が計算されます）</t>
    </r>
    <rPh sb="2" eb="4">
      <t>シャリョウ</t>
    </rPh>
    <rPh sb="4" eb="6">
      <t>ドウタイ</t>
    </rPh>
    <rPh sb="6" eb="8">
      <t>カンリ</t>
    </rPh>
    <rPh sb="13" eb="15">
      <t>シンセイ</t>
    </rPh>
    <rPh sb="17" eb="19">
      <t>バアイ</t>
    </rPh>
    <rPh sb="21" eb="23">
      <t>ジッシ</t>
    </rPh>
    <rPh sb="23" eb="25">
      <t>ダイスウ</t>
    </rPh>
    <rPh sb="26" eb="28">
      <t>ニュウリョク</t>
    </rPh>
    <phoneticPr fontId="2"/>
  </si>
  <si>
    <r>
      <t>　※</t>
    </r>
    <r>
      <rPr>
        <b/>
        <sz val="10.5"/>
        <color theme="1"/>
        <rFont val="Meiryo UI"/>
        <family val="3"/>
        <charset val="128"/>
      </rPr>
      <t>ダブル連結トラック、スワップボディコンテナ車両</t>
    </r>
    <r>
      <rPr>
        <sz val="10.5"/>
        <color theme="1"/>
        <rFont val="Meiryo UI"/>
        <family val="3"/>
        <charset val="128"/>
      </rPr>
      <t>を申請した場合は、</t>
    </r>
    <r>
      <rPr>
        <b/>
        <sz val="10.5"/>
        <color theme="1"/>
        <rFont val="Meiryo UI"/>
        <family val="3"/>
        <charset val="128"/>
      </rPr>
      <t>実施台数と燃料削減率の計画値</t>
    </r>
    <r>
      <rPr>
        <sz val="10.5"/>
        <color theme="1"/>
        <rFont val="Meiryo UI"/>
        <family val="3"/>
        <charset val="128"/>
      </rPr>
      <t>を入力してください。</t>
    </r>
    <r>
      <rPr>
        <sz val="10.5"/>
        <color rgb="FF005BA0"/>
        <rFont val="Meiryo UI"/>
        <family val="3"/>
        <charset val="128"/>
      </rPr>
      <t>（実施台数、燃料削減率を基に補助金の額が計算されます）</t>
    </r>
    <rPh sb="5" eb="7">
      <t>レンケツ</t>
    </rPh>
    <rPh sb="23" eb="25">
      <t>シャリョウ</t>
    </rPh>
    <rPh sb="26" eb="28">
      <t>シンセイ</t>
    </rPh>
    <rPh sb="30" eb="32">
      <t>バアイ</t>
    </rPh>
    <rPh sb="34" eb="36">
      <t>ジッシ</t>
    </rPh>
    <rPh sb="36" eb="38">
      <t>ダイスウ</t>
    </rPh>
    <rPh sb="39" eb="44">
      <t>ネンリョウサクゲンリツ</t>
    </rPh>
    <rPh sb="45" eb="47">
      <t>ケイカク</t>
    </rPh>
    <rPh sb="47" eb="48">
      <t>チ</t>
    </rPh>
    <rPh sb="49" eb="51">
      <t>ニュウリョク</t>
    </rPh>
    <rPh sb="64" eb="69">
      <t>ネンリョウサクゲンリツ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</si>
</sst>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0_);\(#,##0\)"/>
    <numFmt numFmtId="177" formatCode="&quot;¥&quot;#,##0_);\(&quot;¥&quot;#,##0\)"/>
    <numFmt numFmtId="178" formatCode="&quot;¥&quot;#,##0_);[Red]\(&quot;¥&quot;#,##0\)"/>
    <numFmt numFmtId="179" formatCode="[DBNum1][$-411]General"/>
    <numFmt numFmtId="180" formatCode="#,##0&quot; 台　　&quot;"/>
    <numFmt numFmtId="181" formatCode="0.0&quot;% &quot;"/>
  </numFmts>
  <fonts count="60" x14ac:knownFonts="1">
    <font>
      <sz val="10"/>
      <color theme="1"/>
      <name val="ＭＳ ゴシック"/>
      <family val="2"/>
      <charset val="128"/>
    </font>
    <font>
      <sz val="11"/>
      <color theme="1"/>
      <name val="ＭＳ ゴシック"/>
      <family val="2"/>
      <charset val="128"/>
    </font>
    <font>
      <sz val="6"/>
      <name val="ＭＳ ゴシック"/>
      <family val="2"/>
      <charset val="128"/>
    </font>
    <font>
      <sz val="10.5"/>
      <color theme="1"/>
      <name val="Meiryo UI"/>
      <family val="2"/>
      <charset val="128"/>
    </font>
    <font>
      <sz val="10"/>
      <color theme="1"/>
      <name val="Meiryo UI"/>
      <family val="3"/>
      <charset val="128"/>
    </font>
    <font>
      <sz val="11"/>
      <color theme="1"/>
      <name val="Meiryo UI"/>
      <family val="3"/>
      <charset val="128"/>
    </font>
    <font>
      <b/>
      <sz val="10"/>
      <color theme="1"/>
      <name val="Meiryo UI"/>
      <family val="3"/>
      <charset val="128"/>
    </font>
    <font>
      <sz val="10"/>
      <name val="Meiryo UI"/>
      <family val="3"/>
      <charset val="128"/>
    </font>
    <font>
      <b/>
      <sz val="10"/>
      <name val="Meiryo UI"/>
      <family val="3"/>
      <charset val="128"/>
    </font>
    <font>
      <sz val="9"/>
      <color theme="1"/>
      <name val="Meiryo UI"/>
      <family val="3"/>
      <charset val="128"/>
    </font>
    <font>
      <sz val="10"/>
      <color rgb="FF0070C0"/>
      <name val="Meiryo UI"/>
      <family val="3"/>
      <charset val="128"/>
    </font>
    <font>
      <sz val="10"/>
      <color theme="1"/>
      <name val="ＭＳ ゴシック"/>
      <family val="2"/>
      <charset val="128"/>
    </font>
    <font>
      <b/>
      <sz val="10.5"/>
      <color theme="1"/>
      <name val="Meiryo UI"/>
      <family val="3"/>
      <charset val="128"/>
    </font>
    <font>
      <sz val="11"/>
      <color theme="1"/>
      <name val="ＭＳ ゴシック"/>
      <family val="2"/>
      <charset val="128"/>
    </font>
    <font>
      <sz val="6"/>
      <name val="游ゴシック"/>
      <family val="3"/>
      <charset val="128"/>
    </font>
    <font>
      <sz val="10.5"/>
      <color theme="1"/>
      <name val="Meiryo UI"/>
      <family val="3"/>
      <charset val="128"/>
    </font>
    <font>
      <sz val="11"/>
      <color theme="1"/>
      <name val="ＭＳ 明朝"/>
      <family val="1"/>
      <charset val="128"/>
    </font>
    <font>
      <sz val="10.5"/>
      <color rgb="FF000000"/>
      <name val="ＭＳ 明朝"/>
      <family val="1"/>
      <charset val="128"/>
    </font>
    <font>
      <sz val="10.5"/>
      <color theme="1"/>
      <name val="ＭＳ 明朝"/>
      <family val="1"/>
      <charset val="128"/>
    </font>
    <font>
      <sz val="10.5"/>
      <color indexed="8"/>
      <name val="ＭＳ 明朝"/>
      <family val="1"/>
      <charset val="128"/>
    </font>
    <font>
      <sz val="10.5"/>
      <color indexed="8"/>
      <name val="Century"/>
      <family val="1"/>
    </font>
    <font>
      <sz val="9"/>
      <color theme="1"/>
      <name val="ＭＳ 明朝"/>
      <family val="1"/>
      <charset val="128"/>
    </font>
    <font>
      <sz val="10"/>
      <color theme="1"/>
      <name val="ＭＳ 明朝"/>
      <family val="1"/>
      <charset val="128"/>
    </font>
    <font>
      <b/>
      <sz val="10.5"/>
      <color indexed="8"/>
      <name val="Meiryo UI"/>
      <family val="3"/>
      <charset val="128"/>
    </font>
    <font>
      <b/>
      <sz val="14"/>
      <color theme="1"/>
      <name val="Meiryo UI"/>
      <family val="3"/>
      <charset val="128"/>
    </font>
    <font>
      <b/>
      <sz val="10"/>
      <color rgb="FFED0000"/>
      <name val="Meiryo UI"/>
      <family val="3"/>
      <charset val="128"/>
    </font>
    <font>
      <b/>
      <sz val="11"/>
      <color theme="1"/>
      <name val="Meiryo UI"/>
      <family val="3"/>
      <charset val="128"/>
    </font>
    <font>
      <b/>
      <sz val="12"/>
      <color theme="1"/>
      <name val="Meiryo UI"/>
      <family val="3"/>
      <charset val="128"/>
    </font>
    <font>
      <sz val="14"/>
      <color theme="1"/>
      <name val="Meiryo UI"/>
      <family val="3"/>
      <charset val="128"/>
    </font>
    <font>
      <b/>
      <sz val="10.5"/>
      <color rgb="FFED0000"/>
      <name val="Meiryo UI"/>
      <family val="3"/>
      <charset val="128"/>
    </font>
    <font>
      <b/>
      <sz val="10.5"/>
      <color theme="1"/>
      <name val="メイリオ"/>
      <family val="3"/>
      <charset val="128"/>
    </font>
    <font>
      <sz val="6"/>
      <name val="Meiryo UI"/>
      <family val="2"/>
      <charset val="128"/>
      <scheme val="minor"/>
    </font>
    <font>
      <b/>
      <sz val="11"/>
      <color theme="1"/>
      <name val="Meiryo UI"/>
      <family val="3"/>
      <charset val="128"/>
      <scheme val="minor"/>
    </font>
    <font>
      <sz val="10.5"/>
      <color theme="1"/>
      <name val="メイリオ"/>
      <family val="3"/>
      <charset val="128"/>
    </font>
    <font>
      <sz val="11"/>
      <color theme="1"/>
      <name val="Meiryo UI"/>
      <family val="3"/>
      <charset val="128"/>
      <scheme val="minor"/>
    </font>
    <font>
      <sz val="10.5"/>
      <color rgb="FFFF0000"/>
      <name val="Meiryo UI"/>
      <family val="3"/>
      <charset val="128"/>
    </font>
    <font>
      <b/>
      <sz val="12"/>
      <color rgb="FF000000"/>
      <name val="Meiryo UI"/>
      <family val="3"/>
      <charset val="128"/>
    </font>
    <font>
      <sz val="9"/>
      <color rgb="FF000000"/>
      <name val="ＭＳ 明朝"/>
      <family val="1"/>
      <charset val="128"/>
    </font>
    <font>
      <u/>
      <sz val="10.5"/>
      <color theme="10"/>
      <name val="Meiryo UI"/>
      <family val="3"/>
      <charset val="128"/>
    </font>
    <font>
      <sz val="10.5"/>
      <color theme="1"/>
      <name val="ＭＳ ゴシック"/>
      <family val="2"/>
      <charset val="128"/>
    </font>
    <font>
      <sz val="11"/>
      <color theme="1"/>
      <name val="メイリオ"/>
      <family val="3"/>
      <charset val="128"/>
    </font>
    <font>
      <b/>
      <sz val="10.5"/>
      <color rgb="FF000000"/>
      <name val="Meiryo UI"/>
      <family val="3"/>
      <charset val="128"/>
    </font>
    <font>
      <b/>
      <sz val="18"/>
      <color theme="1"/>
      <name val="Meiryo UI"/>
      <family val="3"/>
      <charset val="128"/>
    </font>
    <font>
      <sz val="10"/>
      <color rgb="FFED0000"/>
      <name val="Meiryo UI"/>
      <family val="3"/>
      <charset val="128"/>
    </font>
    <font>
      <u/>
      <sz val="10"/>
      <color theme="10"/>
      <name val="Meiryo UI"/>
      <family val="3"/>
      <charset val="128"/>
      <scheme val="minor"/>
    </font>
    <font>
      <b/>
      <sz val="10.5"/>
      <name val="Meiryo UI"/>
      <family val="3"/>
      <charset val="128"/>
    </font>
    <font>
      <sz val="11"/>
      <color rgb="FF006100"/>
      <name val="ＭＳ ゴシック"/>
      <family val="2"/>
      <charset val="128"/>
    </font>
    <font>
      <b/>
      <sz val="9"/>
      <color theme="1"/>
      <name val="Meiryo UI"/>
      <family val="3"/>
      <charset val="128"/>
    </font>
    <font>
      <b/>
      <u/>
      <sz val="16"/>
      <color theme="1"/>
      <name val="Meiryo UI"/>
      <family val="3"/>
      <charset val="128"/>
    </font>
    <font>
      <sz val="10"/>
      <color rgb="FFFF0000"/>
      <name val="Meiryo UI"/>
      <family val="3"/>
      <charset val="128"/>
    </font>
    <font>
      <sz val="8"/>
      <color theme="1"/>
      <name val="Meiryo UI"/>
      <family val="3"/>
      <charset val="128"/>
    </font>
    <font>
      <b/>
      <sz val="8"/>
      <color theme="1"/>
      <name val="Meiryo UI"/>
      <family val="3"/>
      <charset val="128"/>
    </font>
    <font>
      <sz val="10"/>
      <color theme="0"/>
      <name val="Meiryo UI"/>
      <family val="3"/>
      <charset val="128"/>
    </font>
    <font>
      <sz val="10.5"/>
      <color rgb="FF005BA0"/>
      <name val="Meiryo UI"/>
      <family val="3"/>
      <charset val="128"/>
    </font>
    <font>
      <b/>
      <sz val="10"/>
      <color rgb="FF005BA0"/>
      <name val="Meiryo UI"/>
      <family val="3"/>
      <charset val="128"/>
    </font>
    <font>
      <sz val="10"/>
      <color rgb="FF005BA0"/>
      <name val="Meiryo UI"/>
      <family val="3"/>
      <charset val="128"/>
    </font>
    <font>
      <b/>
      <u/>
      <sz val="10"/>
      <color rgb="FF005BA0"/>
      <name val="Meiryo UI"/>
      <family val="3"/>
      <charset val="128"/>
    </font>
    <font>
      <b/>
      <sz val="10"/>
      <color theme="1" tint="0.249977111117893"/>
      <name val="Meiryo UI"/>
      <family val="3"/>
      <charset val="128"/>
    </font>
    <font>
      <sz val="10"/>
      <color rgb="FFDC0000"/>
      <name val="Meiryo UI"/>
      <family val="3"/>
      <charset val="128"/>
    </font>
    <font>
      <sz val="6"/>
      <name val="Meiryo UI"/>
      <family val="3"/>
      <charset val="128"/>
    </font>
  </fonts>
  <fills count="19">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2"/>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theme="4" tint="0.79998168889431442"/>
        <bgColor indexed="64"/>
      </patternFill>
    </fill>
  </fills>
  <borders count="12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ck">
        <color rgb="FFC00000"/>
      </left>
      <right style="thin">
        <color indexed="64"/>
      </right>
      <top style="thick">
        <color rgb="FFC00000"/>
      </top>
      <bottom style="thick">
        <color rgb="FFC00000"/>
      </bottom>
      <diagonal/>
    </border>
    <border>
      <left style="thin">
        <color indexed="64"/>
      </left>
      <right style="thin">
        <color indexed="64"/>
      </right>
      <top style="thick">
        <color rgb="FFC00000"/>
      </top>
      <bottom style="thick">
        <color rgb="FFC00000"/>
      </bottom>
      <diagonal/>
    </border>
    <border>
      <left style="thin">
        <color indexed="64"/>
      </left>
      <right style="thick">
        <color rgb="FFC00000"/>
      </right>
      <top style="thick">
        <color rgb="FFC00000"/>
      </top>
      <bottom style="thick">
        <color rgb="FFC00000"/>
      </bottom>
      <diagonal/>
    </border>
    <border>
      <left style="thick">
        <color rgb="FFC00000"/>
      </left>
      <right/>
      <top style="thick">
        <color rgb="FFC00000"/>
      </top>
      <bottom style="thick">
        <color rgb="FFC00000"/>
      </bottom>
      <diagonal/>
    </border>
    <border>
      <left/>
      <right/>
      <top style="thick">
        <color rgb="FFC00000"/>
      </top>
      <bottom style="thick">
        <color rgb="FFC00000"/>
      </bottom>
      <diagonal/>
    </border>
    <border>
      <left/>
      <right style="thick">
        <color rgb="FFC00000"/>
      </right>
      <top style="thick">
        <color rgb="FFC00000"/>
      </top>
      <bottom style="thick">
        <color rgb="FFC00000"/>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hair">
        <color indexed="64"/>
      </top>
      <bottom style="hair">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hair">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right style="hair">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hair">
        <color indexed="64"/>
      </left>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right style="hair">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hair">
        <color indexed="64"/>
      </right>
      <top/>
      <bottom style="hair">
        <color indexed="64"/>
      </bottom>
      <diagonal/>
    </border>
    <border>
      <left style="thin">
        <color indexed="64"/>
      </left>
      <right/>
      <top/>
      <bottom style="hair">
        <color indexed="64"/>
      </bottom>
      <diagonal/>
    </border>
    <border>
      <left/>
      <right style="thin">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top style="thin">
        <color indexed="64"/>
      </top>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medium">
        <color indexed="64"/>
      </left>
      <right style="hair">
        <color indexed="64"/>
      </right>
      <top style="thin">
        <color indexed="64"/>
      </top>
      <bottom style="medium">
        <color indexed="64"/>
      </bottom>
      <diagonal/>
    </border>
    <border>
      <left style="medium">
        <color indexed="64"/>
      </left>
      <right style="hair">
        <color indexed="64"/>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medium">
        <color indexed="64"/>
      </right>
      <top style="medium">
        <color indexed="64"/>
      </top>
      <bottom/>
      <diagonal style="thin">
        <color indexed="64"/>
      </diagonal>
    </border>
    <border diagonalDown="1">
      <left style="medium">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medium">
        <color indexed="64"/>
      </right>
      <top/>
      <bottom style="medium">
        <color indexed="64"/>
      </bottom>
      <diagonal style="thin">
        <color indexed="64"/>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s>
  <cellStyleXfs count="10">
    <xf numFmtId="0" fontId="0" fillId="0" borderId="0">
      <alignment vertical="center"/>
    </xf>
    <xf numFmtId="0" fontId="3" fillId="0" borderId="0">
      <alignment vertical="center"/>
    </xf>
    <xf numFmtId="38" fontId="11" fillId="0" borderId="0" applyFont="0" applyFill="0" applyBorder="0" applyAlignment="0" applyProtection="0">
      <alignment vertical="center"/>
    </xf>
    <xf numFmtId="6" fontId="11" fillId="0" borderId="0" applyFont="0" applyFill="0" applyBorder="0" applyAlignment="0" applyProtection="0">
      <alignment vertical="center"/>
    </xf>
    <xf numFmtId="0" fontId="13" fillId="0" borderId="0">
      <alignment vertical="center"/>
    </xf>
    <xf numFmtId="0" fontId="38" fillId="0" borderId="0" applyNumberFormat="0" applyFill="0" applyBorder="0" applyAlignment="0" applyProtection="0">
      <alignment vertical="center"/>
    </xf>
    <xf numFmtId="38" fontId="13" fillId="0" borderId="0" applyFon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11" fillId="0" borderId="0">
      <alignment vertical="center"/>
    </xf>
  </cellStyleXfs>
  <cellXfs count="535">
    <xf numFmtId="0" fontId="0" fillId="0" borderId="0" xfId="0">
      <alignment vertical="center"/>
    </xf>
    <xf numFmtId="0" fontId="4" fillId="0" borderId="0" xfId="0" applyFont="1">
      <alignment vertical="center"/>
    </xf>
    <xf numFmtId="0" fontId="4" fillId="5" borderId="0" xfId="0" applyFont="1" applyFill="1">
      <alignment vertical="center"/>
    </xf>
    <xf numFmtId="0" fontId="5" fillId="0" borderId="0" xfId="0" applyFont="1">
      <alignment vertical="center"/>
    </xf>
    <xf numFmtId="0" fontId="10" fillId="0" borderId="0" xfId="0" applyFont="1">
      <alignment vertical="center"/>
    </xf>
    <xf numFmtId="0" fontId="15" fillId="0" borderId="0" xfId="0" applyFont="1">
      <alignment vertical="center"/>
    </xf>
    <xf numFmtId="0" fontId="16" fillId="0" borderId="0" xfId="0" applyFont="1">
      <alignment vertical="center"/>
    </xf>
    <xf numFmtId="0" fontId="17" fillId="0" borderId="0" xfId="0" applyFont="1" applyAlignment="1" applyProtection="1">
      <alignment horizontal="left" vertical="center"/>
      <protection hidden="1"/>
    </xf>
    <xf numFmtId="0" fontId="18" fillId="0" borderId="0" xfId="0" applyFont="1" applyProtection="1">
      <alignment vertical="center"/>
      <protection hidden="1"/>
    </xf>
    <xf numFmtId="0" fontId="18" fillId="0" borderId="0" xfId="0" applyFont="1" applyAlignment="1" applyProtection="1">
      <alignment horizontal="right" vertical="center"/>
      <protection hidden="1"/>
    </xf>
    <xf numFmtId="0" fontId="17" fillId="0" borderId="0" xfId="0" applyFont="1" applyProtection="1">
      <alignment vertical="center"/>
      <protection hidden="1"/>
    </xf>
    <xf numFmtId="0" fontId="15" fillId="0" borderId="28" xfId="0" applyFont="1" applyBorder="1">
      <alignment vertical="center"/>
    </xf>
    <xf numFmtId="0" fontId="15" fillId="0" borderId="0" xfId="0" applyFont="1" applyAlignment="1">
      <alignment vertical="center" shrinkToFit="1"/>
    </xf>
    <xf numFmtId="0" fontId="24" fillId="0" borderId="0" xfId="0" applyFont="1">
      <alignment vertical="center"/>
    </xf>
    <xf numFmtId="0" fontId="26" fillId="0" borderId="16" xfId="0" applyFont="1" applyBorder="1">
      <alignment vertical="center"/>
    </xf>
    <xf numFmtId="0" fontId="26" fillId="0" borderId="18" xfId="0" applyFont="1" applyBorder="1">
      <alignment vertical="center"/>
    </xf>
    <xf numFmtId="0" fontId="27" fillId="0" borderId="0" xfId="0" applyFont="1">
      <alignment vertical="center"/>
    </xf>
    <xf numFmtId="0" fontId="28" fillId="0" borderId="0" xfId="0" applyFont="1">
      <alignment vertical="center"/>
    </xf>
    <xf numFmtId="0" fontId="26" fillId="0" borderId="0" xfId="0" applyFont="1">
      <alignment vertical="center"/>
    </xf>
    <xf numFmtId="0" fontId="5" fillId="0" borderId="0" xfId="0" applyFont="1" applyAlignment="1">
      <alignment vertical="top"/>
    </xf>
    <xf numFmtId="0" fontId="17" fillId="0" borderId="0" xfId="0" applyFont="1" applyAlignment="1" applyProtection="1">
      <alignment horizontal="centerContinuous"/>
      <protection hidden="1"/>
    </xf>
    <xf numFmtId="0" fontId="6" fillId="0" borderId="0" xfId="0" applyFont="1">
      <alignment vertical="center"/>
    </xf>
    <xf numFmtId="0" fontId="17" fillId="0" borderId="0" xfId="4" applyFont="1">
      <alignment vertical="center"/>
    </xf>
    <xf numFmtId="0" fontId="16" fillId="0" borderId="0" xfId="4" applyFont="1">
      <alignment vertical="center"/>
    </xf>
    <xf numFmtId="0" fontId="15" fillId="0" borderId="28" xfId="4" applyFont="1" applyBorder="1">
      <alignment vertical="center"/>
    </xf>
    <xf numFmtId="0" fontId="15" fillId="0" borderId="0" xfId="4" applyFont="1">
      <alignment vertical="center"/>
    </xf>
    <xf numFmtId="0" fontId="18" fillId="0" borderId="0" xfId="4" applyFont="1">
      <alignment vertical="center"/>
    </xf>
    <xf numFmtId="0" fontId="13" fillId="0" borderId="0" xfId="4">
      <alignment vertical="center"/>
    </xf>
    <xf numFmtId="0" fontId="30" fillId="11" borderId="0" xfId="4" applyFont="1" applyFill="1" applyProtection="1">
      <alignment vertical="center"/>
      <protection hidden="1"/>
    </xf>
    <xf numFmtId="0" fontId="32" fillId="11" borderId="0" xfId="4" applyFont="1" applyFill="1">
      <alignment vertical="center"/>
    </xf>
    <xf numFmtId="0" fontId="16" fillId="11" borderId="0" xfId="4" applyFont="1" applyFill="1">
      <alignment vertical="center"/>
    </xf>
    <xf numFmtId="0" fontId="17" fillId="0" borderId="0" xfId="4" applyFont="1" applyAlignment="1">
      <alignment horizontal="center" vertical="center"/>
    </xf>
    <xf numFmtId="0" fontId="33" fillId="11" borderId="0" xfId="4" applyFont="1" applyFill="1" applyProtection="1">
      <alignment vertical="center"/>
      <protection hidden="1"/>
    </xf>
    <xf numFmtId="0" fontId="34" fillId="11" borderId="0" xfId="4" applyFont="1" applyFill="1">
      <alignment vertical="center"/>
    </xf>
    <xf numFmtId="0" fontId="18" fillId="0" borderId="0" xfId="4" applyFont="1" applyAlignment="1">
      <alignment horizontal="right" vertical="center"/>
    </xf>
    <xf numFmtId="0" fontId="18" fillId="0" borderId="0" xfId="4" applyFont="1" applyAlignment="1">
      <alignment horizontal="center" vertical="center"/>
    </xf>
    <xf numFmtId="0" fontId="17" fillId="0" borderId="0" xfId="4" applyFont="1" applyAlignment="1">
      <alignment horizontal="right" vertical="center"/>
    </xf>
    <xf numFmtId="0" fontId="17" fillId="0" borderId="0" xfId="4" applyFont="1" applyAlignment="1">
      <alignment horizontal="left" vertical="center"/>
    </xf>
    <xf numFmtId="0" fontId="36" fillId="0" borderId="0" xfId="4" applyFont="1">
      <alignment vertical="center"/>
    </xf>
    <xf numFmtId="0" fontId="36" fillId="0" borderId="0" xfId="4" applyFont="1" applyAlignment="1">
      <alignment vertical="center" shrinkToFit="1"/>
    </xf>
    <xf numFmtId="0" fontId="21" fillId="0" borderId="0" xfId="4" applyFont="1">
      <alignment vertical="center"/>
    </xf>
    <xf numFmtId="0" fontId="18" fillId="0" borderId="0" xfId="4" applyFont="1" applyAlignment="1">
      <alignment horizontal="left" vertical="center"/>
    </xf>
    <xf numFmtId="0" fontId="18" fillId="0" borderId="0" xfId="4" applyFont="1" applyAlignment="1">
      <alignment horizontal="left" vertical="center" shrinkToFit="1"/>
    </xf>
    <xf numFmtId="0" fontId="16" fillId="0" borderId="0" xfId="4" applyFont="1" applyAlignment="1">
      <alignment horizontal="left" vertical="center"/>
    </xf>
    <xf numFmtId="0" fontId="16" fillId="0" borderId="0" xfId="4" applyFont="1" applyAlignment="1">
      <alignment horizontal="center" vertical="center"/>
    </xf>
    <xf numFmtId="0" fontId="18" fillId="0" borderId="0" xfId="4" applyFont="1" applyProtection="1">
      <alignment vertical="center"/>
      <protection hidden="1"/>
    </xf>
    <xf numFmtId="0" fontId="13" fillId="11" borderId="0" xfId="4" applyFill="1">
      <alignment vertical="center"/>
    </xf>
    <xf numFmtId="0" fontId="40" fillId="11" borderId="6" xfId="4" applyFont="1" applyFill="1" applyBorder="1">
      <alignment vertical="center"/>
    </xf>
    <xf numFmtId="0" fontId="33" fillId="11" borderId="6" xfId="4" quotePrefix="1" applyFont="1" applyFill="1" applyBorder="1" applyProtection="1">
      <alignment vertical="center"/>
      <protection hidden="1"/>
    </xf>
    <xf numFmtId="0" fontId="39" fillId="11" borderId="6" xfId="4" applyFont="1" applyFill="1" applyBorder="1">
      <alignment vertical="center"/>
    </xf>
    <xf numFmtId="0" fontId="40" fillId="11" borderId="0" xfId="4" applyFont="1" applyFill="1">
      <alignment vertical="center"/>
    </xf>
    <xf numFmtId="0" fontId="33" fillId="11" borderId="6" xfId="4" applyFont="1" applyFill="1" applyBorder="1" applyProtection="1">
      <alignment vertical="center"/>
      <protection hidden="1"/>
    </xf>
    <xf numFmtId="0" fontId="37" fillId="0" borderId="0" xfId="4" applyFont="1">
      <alignment vertical="center"/>
    </xf>
    <xf numFmtId="0" fontId="4" fillId="0" borderId="0" xfId="0" applyFont="1" applyAlignment="1">
      <alignment horizontal="left" vertical="center"/>
    </xf>
    <xf numFmtId="0" fontId="6" fillId="0" borderId="0" xfId="0" applyFont="1" applyAlignment="1">
      <alignment horizontal="left" vertical="center"/>
    </xf>
    <xf numFmtId="0" fontId="4" fillId="3" borderId="6" xfId="0" applyFont="1" applyFill="1" applyBorder="1">
      <alignment vertical="center"/>
    </xf>
    <xf numFmtId="0" fontId="4" fillId="0" borderId="6" xfId="0" applyFont="1" applyBorder="1">
      <alignment vertical="center"/>
    </xf>
    <xf numFmtId="0" fontId="4" fillId="0" borderId="0" xfId="0" applyFont="1" applyAlignment="1">
      <alignment horizontal="left" vertical="center" indent="1"/>
    </xf>
    <xf numFmtId="0" fontId="15" fillId="5" borderId="0" xfId="0" applyFont="1" applyFill="1" applyAlignment="1">
      <alignment vertical="center" shrinkToFit="1"/>
    </xf>
    <xf numFmtId="178" fontId="4" fillId="5" borderId="46" xfId="2" applyNumberFormat="1" applyFont="1" applyFill="1" applyBorder="1" applyAlignment="1">
      <alignment horizontal="right" vertical="center" shrinkToFit="1"/>
    </xf>
    <xf numFmtId="178" fontId="4" fillId="5" borderId="46" xfId="2" applyNumberFormat="1" applyFont="1" applyFill="1" applyBorder="1" applyAlignment="1">
      <alignment vertical="center" shrinkToFit="1"/>
    </xf>
    <xf numFmtId="0" fontId="6" fillId="9" borderId="31" xfId="0" applyFont="1" applyFill="1" applyBorder="1" applyAlignment="1" applyProtection="1">
      <alignment horizontal="left" vertical="center" wrapText="1"/>
      <protection locked="0"/>
    </xf>
    <xf numFmtId="0" fontId="4" fillId="3" borderId="11" xfId="0" applyFont="1" applyFill="1" applyBorder="1" applyAlignment="1">
      <alignment horizontal="center" vertical="center" shrinkToFit="1"/>
    </xf>
    <xf numFmtId="0" fontId="6" fillId="9" borderId="67" xfId="0" applyFont="1" applyFill="1" applyBorder="1" applyAlignment="1" applyProtection="1">
      <alignment vertical="center" wrapText="1"/>
      <protection locked="0"/>
    </xf>
    <xf numFmtId="0" fontId="4" fillId="3" borderId="46" xfId="0" applyFont="1" applyFill="1" applyBorder="1" applyAlignment="1">
      <alignment horizontal="center" vertical="center" shrinkToFit="1"/>
    </xf>
    <xf numFmtId="178" fontId="4" fillId="3" borderId="26" xfId="0" applyNumberFormat="1" applyFont="1" applyFill="1" applyBorder="1" applyAlignment="1">
      <alignment horizontal="center" vertical="center" shrinkToFit="1"/>
    </xf>
    <xf numFmtId="0" fontId="4" fillId="3" borderId="58" xfId="0" applyFont="1" applyFill="1" applyBorder="1" applyAlignment="1">
      <alignment horizontal="center" vertical="center" wrapText="1"/>
    </xf>
    <xf numFmtId="0" fontId="4" fillId="3" borderId="21" xfId="0" applyFont="1" applyFill="1" applyBorder="1" applyAlignment="1">
      <alignment horizontal="center" vertical="center" shrinkToFit="1"/>
    </xf>
    <xf numFmtId="178" fontId="4" fillId="3" borderId="44" xfId="0" applyNumberFormat="1" applyFont="1" applyFill="1" applyBorder="1" applyAlignment="1">
      <alignment horizontal="center" vertical="center" shrinkToFit="1"/>
    </xf>
    <xf numFmtId="0" fontId="4" fillId="3" borderId="48" xfId="0" applyFont="1" applyFill="1" applyBorder="1" applyAlignment="1">
      <alignment horizontal="center" vertical="center" wrapText="1"/>
    </xf>
    <xf numFmtId="0" fontId="4" fillId="3" borderId="47" xfId="0" applyFont="1" applyFill="1" applyBorder="1" applyAlignment="1">
      <alignment horizontal="center" vertical="center" shrinkToFit="1"/>
    </xf>
    <xf numFmtId="178" fontId="4" fillId="3" borderId="25" xfId="0" applyNumberFormat="1" applyFont="1" applyFill="1" applyBorder="1" applyAlignment="1">
      <alignment horizontal="center" vertical="center" shrinkToFit="1"/>
    </xf>
    <xf numFmtId="0" fontId="4" fillId="3" borderId="55" xfId="0" applyFont="1" applyFill="1" applyBorder="1" applyAlignment="1">
      <alignment horizontal="center" vertical="center" wrapText="1"/>
    </xf>
    <xf numFmtId="178" fontId="4" fillId="3" borderId="32" xfId="0" applyNumberFormat="1" applyFont="1" applyFill="1" applyBorder="1" applyAlignment="1">
      <alignment vertical="center" shrinkToFit="1"/>
    </xf>
    <xf numFmtId="178" fontId="4" fillId="5" borderId="57" xfId="2" applyNumberFormat="1" applyFont="1" applyFill="1" applyBorder="1" applyAlignment="1">
      <alignment horizontal="right" vertical="center" shrinkToFit="1"/>
    </xf>
    <xf numFmtId="0" fontId="6" fillId="9" borderId="36" xfId="0" applyFont="1" applyFill="1" applyBorder="1" applyAlignment="1" applyProtection="1">
      <alignment vertical="center" wrapText="1"/>
      <protection locked="0"/>
    </xf>
    <xf numFmtId="0" fontId="10" fillId="0" borderId="0" xfId="0" applyFont="1" applyAlignment="1">
      <alignment vertical="center" shrinkToFit="1"/>
    </xf>
    <xf numFmtId="0" fontId="10" fillId="0" borderId="0" xfId="0" applyFont="1" applyAlignment="1">
      <alignment horizontal="left" vertical="center" indent="1" shrinkToFit="1"/>
    </xf>
    <xf numFmtId="0" fontId="9" fillId="0" borderId="20" xfId="0" applyFont="1" applyBorder="1" applyAlignment="1">
      <alignment vertical="center" shrinkToFit="1"/>
    </xf>
    <xf numFmtId="0" fontId="9" fillId="0" borderId="22" xfId="0" applyFont="1" applyBorder="1" applyAlignment="1">
      <alignment vertical="center" shrinkToFit="1"/>
    </xf>
    <xf numFmtId="0" fontId="9" fillId="0" borderId="23" xfId="0" applyFont="1" applyBorder="1" applyAlignment="1">
      <alignment vertical="center" shrinkToFit="1"/>
    </xf>
    <xf numFmtId="0" fontId="15" fillId="0" borderId="0" xfId="0" applyFont="1" applyAlignment="1">
      <alignment horizontal="left" vertical="center"/>
    </xf>
    <xf numFmtId="0" fontId="48" fillId="0" borderId="0" xfId="0" applyFont="1">
      <alignment vertical="center"/>
    </xf>
    <xf numFmtId="0" fontId="15" fillId="5" borderId="0" xfId="0" applyFont="1" applyFill="1">
      <alignment vertical="center"/>
    </xf>
    <xf numFmtId="0" fontId="0" fillId="5" borderId="0" xfId="0" applyFill="1">
      <alignment vertical="center"/>
    </xf>
    <xf numFmtId="179" fontId="0" fillId="5" borderId="16" xfId="0" applyNumberFormat="1" applyFill="1" applyBorder="1">
      <alignment vertical="center"/>
    </xf>
    <xf numFmtId="179" fontId="0" fillId="5" borderId="0" xfId="0" applyNumberFormat="1" applyFill="1">
      <alignment vertical="center"/>
    </xf>
    <xf numFmtId="179" fontId="0" fillId="5" borderId="18" xfId="0" applyNumberFormat="1" applyFill="1" applyBorder="1">
      <alignment vertical="center"/>
    </xf>
    <xf numFmtId="0" fontId="0" fillId="5" borderId="0" xfId="0" applyFill="1" applyAlignment="1">
      <alignment vertical="center" shrinkToFit="1"/>
    </xf>
    <xf numFmtId="177" fontId="16" fillId="5" borderId="0" xfId="0" applyNumberFormat="1" applyFont="1" applyFill="1" applyAlignment="1">
      <alignment vertical="center" shrinkToFit="1"/>
    </xf>
    <xf numFmtId="38" fontId="16" fillId="5" borderId="0" xfId="2" applyFont="1" applyFill="1" applyAlignment="1">
      <alignment vertical="center" shrinkToFit="1"/>
    </xf>
    <xf numFmtId="0" fontId="0" fillId="5" borderId="16" xfId="0" applyFill="1" applyBorder="1" applyAlignment="1">
      <alignment vertical="center" shrinkToFit="1"/>
    </xf>
    <xf numFmtId="177" fontId="16" fillId="5" borderId="16" xfId="0" applyNumberFormat="1" applyFont="1" applyFill="1" applyBorder="1" applyAlignment="1">
      <alignment vertical="center" shrinkToFit="1"/>
    </xf>
    <xf numFmtId="38" fontId="16" fillId="5" borderId="16" xfId="2" applyFont="1" applyFill="1" applyBorder="1" applyAlignment="1">
      <alignment vertical="center" shrinkToFit="1"/>
    </xf>
    <xf numFmtId="179" fontId="0" fillId="17" borderId="0" xfId="0" applyNumberFormat="1" applyFill="1">
      <alignment vertical="center"/>
    </xf>
    <xf numFmtId="179" fontId="0" fillId="17" borderId="18" xfId="0" applyNumberFormat="1" applyFill="1" applyBorder="1">
      <alignment vertical="center"/>
    </xf>
    <xf numFmtId="178" fontId="6" fillId="4" borderId="64" xfId="0" applyNumberFormat="1" applyFont="1" applyFill="1" applyBorder="1" applyAlignment="1" applyProtection="1">
      <alignment vertical="center" shrinkToFit="1"/>
      <protection locked="0"/>
    </xf>
    <xf numFmtId="178" fontId="6" fillId="4" borderId="65" xfId="0" applyNumberFormat="1" applyFont="1" applyFill="1" applyBorder="1" applyAlignment="1" applyProtection="1">
      <alignment vertical="center" shrinkToFit="1"/>
      <protection locked="0"/>
    </xf>
    <xf numFmtId="178" fontId="6" fillId="4" borderId="66" xfId="0" applyNumberFormat="1" applyFont="1" applyFill="1" applyBorder="1" applyAlignment="1" applyProtection="1">
      <alignment vertical="center" shrinkToFit="1"/>
      <protection locked="0"/>
    </xf>
    <xf numFmtId="178" fontId="6" fillId="4" borderId="54" xfId="0" applyNumberFormat="1" applyFont="1" applyFill="1" applyBorder="1" applyAlignment="1" applyProtection="1">
      <alignment vertical="center" shrinkToFit="1"/>
      <protection locked="0"/>
    </xf>
    <xf numFmtId="178" fontId="6" fillId="4" borderId="29" xfId="0" applyNumberFormat="1" applyFont="1" applyFill="1" applyBorder="1" applyAlignment="1" applyProtection="1">
      <alignment vertical="center" shrinkToFit="1"/>
      <protection locked="0"/>
    </xf>
    <xf numFmtId="178" fontId="4" fillId="3" borderId="26" xfId="0" applyNumberFormat="1" applyFont="1" applyFill="1" applyBorder="1" applyAlignment="1">
      <alignment horizontal="right" vertical="center" shrinkToFit="1"/>
    </xf>
    <xf numFmtId="178" fontId="6" fillId="4" borderId="62" xfId="0" applyNumberFormat="1" applyFont="1" applyFill="1" applyBorder="1" applyAlignment="1" applyProtection="1">
      <alignment horizontal="right" vertical="center" shrinkToFit="1"/>
      <protection locked="0"/>
    </xf>
    <xf numFmtId="178" fontId="25" fillId="9" borderId="20" xfId="3" applyNumberFormat="1" applyFont="1" applyFill="1" applyBorder="1" applyAlignment="1" applyProtection="1">
      <alignment horizontal="right" vertical="center" shrinkToFit="1"/>
      <protection locked="0"/>
    </xf>
    <xf numFmtId="178" fontId="4" fillId="3" borderId="20" xfId="3" applyNumberFormat="1" applyFont="1" applyFill="1" applyBorder="1" applyAlignment="1">
      <alignment horizontal="right" vertical="center" shrinkToFit="1"/>
    </xf>
    <xf numFmtId="178" fontId="4" fillId="3" borderId="54" xfId="3" applyNumberFormat="1" applyFont="1" applyFill="1" applyBorder="1" applyAlignment="1">
      <alignment horizontal="right" vertical="center" shrinkToFit="1"/>
    </xf>
    <xf numFmtId="178" fontId="43" fillId="3" borderId="20" xfId="3" applyNumberFormat="1" applyFont="1" applyFill="1" applyBorder="1" applyAlignment="1" applyProtection="1">
      <alignment horizontal="right" vertical="center" shrinkToFit="1"/>
    </xf>
    <xf numFmtId="178" fontId="4" fillId="3" borderId="20" xfId="3" applyNumberFormat="1" applyFont="1" applyFill="1" applyBorder="1" applyAlignment="1" applyProtection="1">
      <alignment horizontal="right" vertical="center" shrinkToFit="1"/>
    </xf>
    <xf numFmtId="178" fontId="4" fillId="3" borderId="64" xfId="3" applyNumberFormat="1" applyFont="1" applyFill="1" applyBorder="1" applyAlignment="1">
      <alignment horizontal="right" vertical="center" shrinkToFit="1"/>
    </xf>
    <xf numFmtId="178" fontId="6" fillId="4" borderId="63" xfId="0" applyNumberFormat="1" applyFont="1" applyFill="1" applyBorder="1" applyAlignment="1" applyProtection="1">
      <alignment horizontal="right" vertical="center" shrinkToFit="1"/>
      <protection locked="0"/>
    </xf>
    <xf numFmtId="178" fontId="25" fillId="9" borderId="22" xfId="3" applyNumberFormat="1" applyFont="1" applyFill="1" applyBorder="1" applyAlignment="1" applyProtection="1">
      <alignment horizontal="right" vertical="center" shrinkToFit="1"/>
      <protection locked="0"/>
    </xf>
    <xf numFmtId="178" fontId="4" fillId="3" borderId="22" xfId="3" applyNumberFormat="1" applyFont="1" applyFill="1" applyBorder="1" applyAlignment="1">
      <alignment horizontal="right" vertical="center" shrinkToFit="1"/>
    </xf>
    <xf numFmtId="178" fontId="4" fillId="3" borderId="65" xfId="3" applyNumberFormat="1" applyFont="1" applyFill="1" applyBorder="1" applyAlignment="1">
      <alignment horizontal="right" vertical="center" shrinkToFit="1"/>
    </xf>
    <xf numFmtId="178" fontId="6" fillId="4" borderId="61" xfId="0" applyNumberFormat="1" applyFont="1" applyFill="1" applyBorder="1" applyAlignment="1" applyProtection="1">
      <alignment horizontal="right" vertical="center" shrinkToFit="1"/>
      <protection locked="0"/>
    </xf>
    <xf numFmtId="178" fontId="25" fillId="9" borderId="23" xfId="3" applyNumberFormat="1" applyFont="1" applyFill="1" applyBorder="1" applyAlignment="1" applyProtection="1">
      <alignment horizontal="right" vertical="center" shrinkToFit="1"/>
      <protection locked="0"/>
    </xf>
    <xf numFmtId="178" fontId="4" fillId="3" borderId="23" xfId="3" applyNumberFormat="1" applyFont="1" applyFill="1" applyBorder="1" applyAlignment="1">
      <alignment horizontal="right" vertical="center" shrinkToFit="1"/>
    </xf>
    <xf numFmtId="178" fontId="4" fillId="3" borderId="66" xfId="3" applyNumberFormat="1" applyFont="1" applyFill="1" applyBorder="1" applyAlignment="1">
      <alignment horizontal="right" vertical="center" shrinkToFit="1"/>
    </xf>
    <xf numFmtId="178" fontId="4" fillId="3" borderId="37" xfId="0" applyNumberFormat="1" applyFont="1" applyFill="1" applyBorder="1" applyAlignment="1">
      <alignment horizontal="right" vertical="center" shrinkToFit="1"/>
    </xf>
    <xf numFmtId="178" fontId="6" fillId="4" borderId="70" xfId="0" applyNumberFormat="1" applyFont="1" applyFill="1" applyBorder="1" applyAlignment="1" applyProtection="1">
      <alignment horizontal="right" vertical="center" shrinkToFit="1"/>
      <protection locked="0"/>
    </xf>
    <xf numFmtId="178" fontId="25" fillId="9" borderId="59" xfId="3" applyNumberFormat="1" applyFont="1" applyFill="1" applyBorder="1" applyAlignment="1" applyProtection="1">
      <alignment horizontal="right" vertical="center" shrinkToFit="1"/>
      <protection locked="0"/>
    </xf>
    <xf numFmtId="178" fontId="4" fillId="3" borderId="59" xfId="3" applyNumberFormat="1" applyFont="1" applyFill="1" applyBorder="1" applyAlignment="1">
      <alignment horizontal="right" vertical="center" shrinkToFit="1"/>
    </xf>
    <xf numFmtId="178" fontId="4" fillId="3" borderId="29" xfId="3" applyNumberFormat="1" applyFont="1" applyFill="1" applyBorder="1" applyAlignment="1">
      <alignment horizontal="right" vertical="center" shrinkToFit="1"/>
    </xf>
    <xf numFmtId="178" fontId="4" fillId="3" borderId="54" xfId="0" applyNumberFormat="1" applyFont="1" applyFill="1" applyBorder="1" applyAlignment="1">
      <alignment vertical="center" shrinkToFit="1"/>
    </xf>
    <xf numFmtId="178" fontId="4" fillId="5" borderId="11" xfId="0" applyNumberFormat="1" applyFont="1" applyFill="1" applyBorder="1" applyAlignment="1">
      <alignment vertical="center" shrinkToFit="1"/>
    </xf>
    <xf numFmtId="178" fontId="4" fillId="3" borderId="16" xfId="0" applyNumberFormat="1" applyFont="1" applyFill="1" applyBorder="1" applyAlignment="1">
      <alignment vertical="center" shrinkToFit="1"/>
    </xf>
    <xf numFmtId="0" fontId="34" fillId="0" borderId="6" xfId="0" applyFont="1" applyBorder="1">
      <alignment vertical="center"/>
    </xf>
    <xf numFmtId="0" fontId="5" fillId="11" borderId="6" xfId="0" applyFont="1" applyFill="1" applyBorder="1" applyAlignment="1">
      <alignment vertical="center" shrinkToFit="1"/>
    </xf>
    <xf numFmtId="0" fontId="5" fillId="11" borderId="6" xfId="0" applyFont="1" applyFill="1" applyBorder="1" applyAlignment="1">
      <alignment vertical="center" wrapText="1"/>
    </xf>
    <xf numFmtId="0" fontId="4" fillId="11" borderId="6" xfId="0" applyFont="1" applyFill="1" applyBorder="1">
      <alignment vertical="center"/>
    </xf>
    <xf numFmtId="14" fontId="4" fillId="0" borderId="6" xfId="0" applyNumberFormat="1" applyFont="1" applyBorder="1">
      <alignment vertical="center"/>
    </xf>
    <xf numFmtId="0" fontId="5" fillId="0" borderId="46" xfId="0" applyFont="1" applyBorder="1">
      <alignment vertical="center"/>
    </xf>
    <xf numFmtId="0" fontId="5" fillId="0" borderId="21" xfId="0" applyFont="1" applyBorder="1">
      <alignment vertical="center"/>
    </xf>
    <xf numFmtId="0" fontId="5" fillId="0" borderId="47" xfId="0" applyFont="1" applyBorder="1">
      <alignment vertical="center"/>
    </xf>
    <xf numFmtId="0" fontId="5" fillId="0" borderId="6" xfId="0" applyFont="1" applyBorder="1">
      <alignment vertical="center"/>
    </xf>
    <xf numFmtId="0" fontId="5" fillId="11" borderId="6" xfId="0" applyFont="1" applyFill="1" applyBorder="1">
      <alignment vertical="center"/>
    </xf>
    <xf numFmtId="0" fontId="15" fillId="11" borderId="12" xfId="0" applyFont="1" applyFill="1" applyBorder="1" applyProtection="1">
      <alignment vertical="center"/>
      <protection hidden="1"/>
    </xf>
    <xf numFmtId="0" fontId="15" fillId="11" borderId="12" xfId="0" applyFont="1" applyFill="1" applyBorder="1" applyAlignment="1" applyProtection="1">
      <alignment vertical="center" wrapText="1"/>
      <protection hidden="1"/>
    </xf>
    <xf numFmtId="0" fontId="4" fillId="11" borderId="71" xfId="0" applyFont="1" applyFill="1" applyBorder="1" applyAlignment="1">
      <alignment vertical="center" wrapText="1"/>
    </xf>
    <xf numFmtId="0" fontId="4" fillId="11" borderId="72" xfId="0" applyFont="1" applyFill="1" applyBorder="1" applyAlignment="1">
      <alignment vertical="center" wrapText="1"/>
    </xf>
    <xf numFmtId="0" fontId="4" fillId="0" borderId="0" xfId="0" applyFont="1" applyAlignment="1">
      <alignment vertical="center" wrapText="1"/>
    </xf>
    <xf numFmtId="0" fontId="5" fillId="11" borderId="46" xfId="0" applyFont="1" applyFill="1" applyBorder="1" applyAlignment="1">
      <alignment vertical="center" shrinkToFit="1"/>
    </xf>
    <xf numFmtId="0" fontId="5" fillId="18" borderId="6" xfId="0" applyFont="1" applyFill="1" applyBorder="1">
      <alignment vertical="center"/>
    </xf>
    <xf numFmtId="14" fontId="5" fillId="18" borderId="6" xfId="0" applyNumberFormat="1" applyFont="1" applyFill="1" applyBorder="1">
      <alignment vertical="center"/>
    </xf>
    <xf numFmtId="0" fontId="5" fillId="18" borderId="46" xfId="0" applyFont="1" applyFill="1" applyBorder="1">
      <alignment vertical="center"/>
    </xf>
    <xf numFmtId="0" fontId="5" fillId="18" borderId="47" xfId="0" applyFont="1" applyFill="1" applyBorder="1">
      <alignment vertical="center"/>
    </xf>
    <xf numFmtId="6" fontId="4" fillId="18" borderId="74" xfId="0" applyNumberFormat="1" applyFont="1" applyFill="1" applyBorder="1" applyAlignment="1">
      <alignment vertical="center" shrinkToFit="1"/>
    </xf>
    <xf numFmtId="6" fontId="4" fillId="18" borderId="75" xfId="0" applyNumberFormat="1" applyFont="1" applyFill="1" applyBorder="1" applyAlignment="1">
      <alignment vertical="center" shrinkToFit="1"/>
    </xf>
    <xf numFmtId="0" fontId="34" fillId="0" borderId="0" xfId="0" applyFont="1">
      <alignment vertical="center"/>
    </xf>
    <xf numFmtId="14" fontId="27" fillId="0" borderId="0" xfId="4" applyNumberFormat="1" applyFont="1" applyAlignment="1">
      <alignment horizontal="center" vertical="center" shrinkToFit="1"/>
    </xf>
    <xf numFmtId="0" fontId="27" fillId="0" borderId="0" xfId="4" applyFont="1" applyAlignment="1">
      <alignment horizontal="left" vertical="center"/>
    </xf>
    <xf numFmtId="0" fontId="4" fillId="0" borderId="0" xfId="4" applyFont="1">
      <alignment vertical="center"/>
    </xf>
    <xf numFmtId="0" fontId="22" fillId="0" borderId="0" xfId="4" applyFont="1">
      <alignment vertical="center"/>
    </xf>
    <xf numFmtId="0" fontId="11" fillId="0" borderId="0" xfId="4" applyFont="1">
      <alignment vertical="center"/>
    </xf>
    <xf numFmtId="49" fontId="4" fillId="9" borderId="1" xfId="4" applyNumberFormat="1" applyFont="1" applyFill="1" applyBorder="1" applyAlignment="1" applyProtection="1">
      <alignment vertical="center" shrinkToFit="1"/>
      <protection locked="0"/>
    </xf>
    <xf numFmtId="0" fontId="4" fillId="4" borderId="1" xfId="4" applyFont="1" applyFill="1" applyBorder="1">
      <alignment vertical="center"/>
    </xf>
    <xf numFmtId="0" fontId="4" fillId="9" borderId="1" xfId="4" applyFont="1" applyFill="1" applyBorder="1">
      <alignment vertical="center"/>
    </xf>
    <xf numFmtId="14" fontId="4" fillId="4" borderId="1" xfId="4" applyNumberFormat="1" applyFont="1" applyFill="1" applyBorder="1" applyProtection="1">
      <alignment vertical="center"/>
      <protection locked="0"/>
    </xf>
    <xf numFmtId="0" fontId="10" fillId="0" borderId="0" xfId="4" applyFont="1">
      <alignment vertical="center"/>
    </xf>
    <xf numFmtId="0" fontId="43" fillId="0" borderId="0" xfId="4" applyFont="1">
      <alignment vertical="center"/>
    </xf>
    <xf numFmtId="0" fontId="25" fillId="0" borderId="0" xfId="4" applyFont="1">
      <alignment vertical="center"/>
    </xf>
    <xf numFmtId="0" fontId="4" fillId="0" borderId="0" xfId="4" applyFont="1" applyAlignment="1">
      <alignment horizontal="right" vertical="center"/>
    </xf>
    <xf numFmtId="0" fontId="4" fillId="4" borderId="1" xfId="4" applyFont="1" applyFill="1" applyBorder="1" applyProtection="1">
      <alignment vertical="center"/>
      <protection locked="0"/>
    </xf>
    <xf numFmtId="49" fontId="4" fillId="4" borderId="1" xfId="4" applyNumberFormat="1" applyFont="1" applyFill="1" applyBorder="1" applyAlignment="1" applyProtection="1">
      <alignment vertical="center" shrinkToFit="1"/>
      <protection locked="0"/>
    </xf>
    <xf numFmtId="0" fontId="8" fillId="0" borderId="0" xfId="4" applyFont="1">
      <alignment vertical="center"/>
    </xf>
    <xf numFmtId="0" fontId="4" fillId="4" borderId="45" xfId="4" applyFont="1" applyFill="1" applyBorder="1" applyProtection="1">
      <alignment vertical="center"/>
      <protection locked="0"/>
    </xf>
    <xf numFmtId="0" fontId="11" fillId="0" borderId="0" xfId="0" applyFont="1">
      <alignment vertical="center"/>
    </xf>
    <xf numFmtId="0" fontId="49" fillId="0" borderId="0" xfId="4" applyFont="1" applyAlignment="1">
      <alignment vertical="center" shrinkToFit="1"/>
    </xf>
    <xf numFmtId="0" fontId="7" fillId="0" borderId="0" xfId="4" applyFont="1">
      <alignment vertical="center"/>
    </xf>
    <xf numFmtId="0" fontId="4" fillId="0" borderId="0" xfId="4" applyFont="1" applyAlignment="1">
      <alignment horizontal="center" vertical="center"/>
    </xf>
    <xf numFmtId="0" fontId="49" fillId="0" borderId="0" xfId="4" applyFont="1">
      <alignment vertical="center"/>
    </xf>
    <xf numFmtId="6" fontId="4" fillId="18" borderId="76" xfId="0" applyNumberFormat="1" applyFont="1" applyFill="1" applyBorder="1" applyAlignment="1">
      <alignment vertical="center" shrinkToFit="1"/>
    </xf>
    <xf numFmtId="0" fontId="5" fillId="11" borderId="12" xfId="0" applyFont="1" applyFill="1" applyBorder="1" applyAlignment="1">
      <alignment vertical="center" shrinkToFit="1"/>
    </xf>
    <xf numFmtId="0" fontId="5" fillId="11" borderId="12" xfId="0" applyFont="1" applyFill="1" applyBorder="1" applyAlignment="1">
      <alignment vertical="center" wrapText="1" shrinkToFit="1"/>
    </xf>
    <xf numFmtId="0" fontId="5" fillId="11" borderId="71" xfId="0" applyFont="1" applyFill="1" applyBorder="1">
      <alignment vertical="center"/>
    </xf>
    <xf numFmtId="0" fontId="5" fillId="11" borderId="72" xfId="0" applyFont="1" applyFill="1" applyBorder="1">
      <alignment vertical="center"/>
    </xf>
    <xf numFmtId="0" fontId="5" fillId="11" borderId="73" xfId="0" applyFont="1" applyFill="1" applyBorder="1">
      <alignment vertical="center"/>
    </xf>
    <xf numFmtId="0" fontId="5" fillId="11" borderId="21" xfId="0" applyFont="1" applyFill="1" applyBorder="1" applyAlignment="1">
      <alignment vertical="center" shrinkToFit="1"/>
    </xf>
    <xf numFmtId="6" fontId="4" fillId="18" borderId="77" xfId="0" applyNumberFormat="1" applyFont="1" applyFill="1" applyBorder="1" applyAlignment="1">
      <alignment vertical="center" shrinkToFit="1"/>
    </xf>
    <xf numFmtId="6" fontId="4" fillId="18" borderId="78" xfId="0" applyNumberFormat="1" applyFont="1" applyFill="1" applyBorder="1" applyAlignment="1">
      <alignment vertical="center" shrinkToFit="1"/>
    </xf>
    <xf numFmtId="6" fontId="4" fillId="18" borderId="79" xfId="0" applyNumberFormat="1" applyFont="1" applyFill="1" applyBorder="1" applyAlignment="1">
      <alignment vertical="center" shrinkToFit="1"/>
    </xf>
    <xf numFmtId="0" fontId="5" fillId="11" borderId="47" xfId="0" applyFont="1" applyFill="1" applyBorder="1" applyAlignment="1">
      <alignment vertical="center" shrinkToFit="1"/>
    </xf>
    <xf numFmtId="6" fontId="4" fillId="18" borderId="80" xfId="0" applyNumberFormat="1" applyFont="1" applyFill="1" applyBorder="1" applyAlignment="1">
      <alignment vertical="center" shrinkToFit="1"/>
    </xf>
    <xf numFmtId="6" fontId="4" fillId="18" borderId="81" xfId="0" applyNumberFormat="1" applyFont="1" applyFill="1" applyBorder="1" applyAlignment="1">
      <alignment vertical="center" shrinkToFit="1"/>
    </xf>
    <xf numFmtId="6" fontId="4" fillId="18" borderId="82" xfId="0" applyNumberFormat="1" applyFont="1" applyFill="1" applyBorder="1" applyAlignment="1">
      <alignment vertical="center" shrinkToFit="1"/>
    </xf>
    <xf numFmtId="6" fontId="4" fillId="8" borderId="77" xfId="0" applyNumberFormat="1" applyFont="1" applyFill="1" applyBorder="1" applyAlignment="1">
      <alignment vertical="center" shrinkToFit="1"/>
    </xf>
    <xf numFmtId="6" fontId="4" fillId="8" borderId="78" xfId="0" applyNumberFormat="1" applyFont="1" applyFill="1" applyBorder="1" applyAlignment="1">
      <alignment vertical="center" shrinkToFit="1"/>
    </xf>
    <xf numFmtId="0" fontId="4" fillId="11" borderId="11" xfId="0" applyFont="1" applyFill="1" applyBorder="1" applyAlignment="1">
      <alignment horizontal="left" vertical="center" wrapText="1"/>
    </xf>
    <xf numFmtId="0" fontId="4" fillId="11" borderId="27" xfId="0" applyFont="1" applyFill="1" applyBorder="1" applyAlignment="1">
      <alignment horizontal="left" vertical="center" wrapText="1"/>
    </xf>
    <xf numFmtId="0" fontId="4" fillId="11" borderId="13" xfId="0" applyFont="1" applyFill="1" applyBorder="1" applyAlignment="1">
      <alignment horizontal="left" vertical="center" wrapText="1"/>
    </xf>
    <xf numFmtId="0" fontId="4" fillId="11" borderId="13" xfId="0" applyFont="1" applyFill="1" applyBorder="1" applyAlignment="1">
      <alignment vertical="center" wrapText="1"/>
    </xf>
    <xf numFmtId="6" fontId="0" fillId="5" borderId="16" xfId="3" applyFont="1" applyFill="1" applyBorder="1" applyAlignment="1">
      <alignment vertical="center" shrinkToFit="1"/>
    </xf>
    <xf numFmtId="6" fontId="0" fillId="5" borderId="0" xfId="3" applyFont="1" applyFill="1" applyAlignment="1">
      <alignment vertical="center" shrinkToFit="1"/>
    </xf>
    <xf numFmtId="0" fontId="4" fillId="3" borderId="6" xfId="0" applyFont="1" applyFill="1" applyBorder="1" applyAlignment="1">
      <alignment vertical="center" shrinkToFit="1"/>
    </xf>
    <xf numFmtId="0" fontId="4" fillId="0" borderId="6" xfId="0" applyFont="1" applyBorder="1" applyAlignment="1">
      <alignment vertical="center" shrinkToFit="1"/>
    </xf>
    <xf numFmtId="38" fontId="4" fillId="18" borderId="75" xfId="2" applyFont="1" applyFill="1" applyBorder="1" applyAlignment="1">
      <alignment vertical="center" shrinkToFit="1"/>
    </xf>
    <xf numFmtId="38" fontId="4" fillId="18" borderId="78" xfId="2" applyFont="1" applyFill="1" applyBorder="1" applyAlignment="1">
      <alignment vertical="center" shrinkToFit="1"/>
    </xf>
    <xf numFmtId="38" fontId="4" fillId="18" borderId="81" xfId="2" applyFont="1" applyFill="1" applyBorder="1" applyAlignment="1">
      <alignment vertical="center" shrinkToFit="1"/>
    </xf>
    <xf numFmtId="6" fontId="4" fillId="18" borderId="83" xfId="0" applyNumberFormat="1" applyFont="1" applyFill="1" applyBorder="1" applyAlignment="1">
      <alignment vertical="center" shrinkToFit="1"/>
    </xf>
    <xf numFmtId="6" fontId="4" fillId="0" borderId="78" xfId="0" applyNumberFormat="1" applyFont="1" applyBorder="1" applyAlignment="1">
      <alignment vertical="center" shrinkToFit="1"/>
    </xf>
    <xf numFmtId="6" fontId="4" fillId="5" borderId="78" xfId="0" applyNumberFormat="1" applyFont="1" applyFill="1" applyBorder="1" applyAlignment="1">
      <alignment vertical="center" shrinkToFit="1"/>
    </xf>
    <xf numFmtId="6" fontId="4" fillId="5" borderId="83" xfId="0" applyNumberFormat="1" applyFont="1" applyFill="1" applyBorder="1" applyAlignment="1">
      <alignment vertical="center" shrinkToFit="1"/>
    </xf>
    <xf numFmtId="6" fontId="4" fillId="5" borderId="79" xfId="0" applyNumberFormat="1" applyFont="1" applyFill="1" applyBorder="1" applyAlignment="1">
      <alignment vertical="center" shrinkToFit="1"/>
    </xf>
    <xf numFmtId="180" fontId="6" fillId="4" borderId="11" xfId="0" applyNumberFormat="1" applyFont="1" applyFill="1" applyBorder="1" applyAlignment="1" applyProtection="1">
      <alignment horizontal="right" vertical="center" shrinkToFit="1"/>
      <protection locked="0"/>
    </xf>
    <xf numFmtId="180" fontId="6" fillId="4" borderId="57" xfId="0" applyNumberFormat="1" applyFont="1" applyFill="1" applyBorder="1" applyAlignment="1" applyProtection="1">
      <alignment vertical="center" shrinkToFit="1"/>
      <protection locked="0"/>
    </xf>
    <xf numFmtId="178" fontId="6" fillId="9" borderId="54" xfId="0" applyNumberFormat="1" applyFont="1" applyFill="1" applyBorder="1" applyAlignment="1" applyProtection="1">
      <alignment horizontal="right" vertical="center" shrinkToFit="1"/>
      <protection locked="0"/>
    </xf>
    <xf numFmtId="178" fontId="6" fillId="9" borderId="64" xfId="0" applyNumberFormat="1" applyFont="1" applyFill="1" applyBorder="1" applyAlignment="1" applyProtection="1">
      <alignment vertical="center" shrinkToFit="1"/>
      <protection locked="0"/>
    </xf>
    <xf numFmtId="178" fontId="6" fillId="9" borderId="65" xfId="0" applyNumberFormat="1" applyFont="1" applyFill="1" applyBorder="1" applyAlignment="1" applyProtection="1">
      <alignment vertical="center" shrinkToFit="1"/>
      <protection locked="0"/>
    </xf>
    <xf numFmtId="178" fontId="6" fillId="9" borderId="66" xfId="0" applyNumberFormat="1" applyFont="1" applyFill="1" applyBorder="1" applyAlignment="1" applyProtection="1">
      <alignment vertical="center" shrinkToFit="1"/>
      <protection locked="0"/>
    </xf>
    <xf numFmtId="178" fontId="6" fillId="9" borderId="54" xfId="0" applyNumberFormat="1" applyFont="1" applyFill="1" applyBorder="1" applyAlignment="1" applyProtection="1">
      <alignment vertical="center" shrinkToFit="1"/>
      <protection locked="0"/>
    </xf>
    <xf numFmtId="178" fontId="6" fillId="9" borderId="29" xfId="0" applyNumberFormat="1" applyFont="1" applyFill="1" applyBorder="1" applyAlignment="1" applyProtection="1">
      <alignment vertical="center" shrinkToFit="1"/>
      <protection locked="0"/>
    </xf>
    <xf numFmtId="0" fontId="13" fillId="11" borderId="6" xfId="4" applyFill="1" applyBorder="1">
      <alignment vertical="center"/>
    </xf>
    <xf numFmtId="0" fontId="1" fillId="11" borderId="6" xfId="4" applyFont="1" applyFill="1" applyBorder="1">
      <alignment vertical="center"/>
    </xf>
    <xf numFmtId="49" fontId="13" fillId="11" borderId="6" xfId="4" applyNumberFormat="1" applyFill="1" applyBorder="1">
      <alignment vertical="center"/>
    </xf>
    <xf numFmtId="0" fontId="4" fillId="11" borderId="84" xfId="0" applyFont="1" applyFill="1" applyBorder="1" applyAlignment="1">
      <alignment vertical="center" wrapText="1"/>
    </xf>
    <xf numFmtId="6" fontId="4" fillId="18" borderId="85" xfId="0" applyNumberFormat="1" applyFont="1" applyFill="1" applyBorder="1" applyAlignment="1">
      <alignment vertical="center" shrinkToFit="1"/>
    </xf>
    <xf numFmtId="6" fontId="4" fillId="18" borderId="86" xfId="0" applyNumberFormat="1" applyFont="1" applyFill="1" applyBorder="1" applyAlignment="1">
      <alignment vertical="center" shrinkToFit="1"/>
    </xf>
    <xf numFmtId="6" fontId="4" fillId="8" borderId="86" xfId="0" applyNumberFormat="1" applyFont="1" applyFill="1" applyBorder="1" applyAlignment="1">
      <alignment vertical="center" shrinkToFit="1"/>
    </xf>
    <xf numFmtId="6" fontId="4" fillId="18" borderId="87" xfId="0" applyNumberFormat="1" applyFont="1" applyFill="1" applyBorder="1" applyAlignment="1">
      <alignment vertical="center" shrinkToFit="1"/>
    </xf>
    <xf numFmtId="0" fontId="4" fillId="11" borderId="12" xfId="0" applyFont="1" applyFill="1" applyBorder="1">
      <alignment vertical="center"/>
    </xf>
    <xf numFmtId="0" fontId="4" fillId="11" borderId="15" xfId="0" applyFont="1" applyFill="1" applyBorder="1">
      <alignment vertical="center"/>
    </xf>
    <xf numFmtId="0" fontId="4" fillId="11" borderId="14" xfId="0" applyFont="1" applyFill="1" applyBorder="1">
      <alignment vertical="center"/>
    </xf>
    <xf numFmtId="178" fontId="4" fillId="5" borderId="21" xfId="2" applyNumberFormat="1" applyFont="1" applyFill="1" applyBorder="1" applyAlignment="1">
      <alignment vertical="center" shrinkToFit="1"/>
    </xf>
    <xf numFmtId="178" fontId="4" fillId="5" borderId="47" xfId="2" applyNumberFormat="1" applyFont="1" applyFill="1" applyBorder="1" applyAlignment="1">
      <alignment vertical="center" shrinkToFit="1"/>
    </xf>
    <xf numFmtId="14" fontId="27" fillId="0" borderId="0" xfId="4" applyNumberFormat="1" applyFont="1" applyAlignment="1">
      <alignment horizontal="left" vertical="center" shrinkToFit="1"/>
    </xf>
    <xf numFmtId="0" fontId="4" fillId="18" borderId="6" xfId="0" applyFont="1" applyFill="1" applyBorder="1">
      <alignment vertical="center"/>
    </xf>
    <xf numFmtId="0" fontId="0" fillId="0" borderId="0" xfId="0" applyAlignment="1">
      <alignment horizontal="center" vertical="center"/>
    </xf>
    <xf numFmtId="0" fontId="5" fillId="11" borderId="46" xfId="0" applyFont="1" applyFill="1" applyBorder="1" applyAlignment="1">
      <alignment horizontal="left" vertical="center" shrinkToFit="1"/>
    </xf>
    <xf numFmtId="6" fontId="15" fillId="0" borderId="46" xfId="0" applyNumberFormat="1" applyFont="1" applyBorder="1" applyAlignment="1" applyProtection="1">
      <alignment vertical="center" shrinkToFit="1"/>
      <protection hidden="1"/>
    </xf>
    <xf numFmtId="0" fontId="5" fillId="11" borderId="21" xfId="0" applyFont="1" applyFill="1" applyBorder="1" applyAlignment="1">
      <alignment horizontal="left" vertical="center" shrinkToFit="1"/>
    </xf>
    <xf numFmtId="6" fontId="15" fillId="0" borderId="21" xfId="0" applyNumberFormat="1" applyFont="1" applyBorder="1" applyAlignment="1" applyProtection="1">
      <alignment vertical="center" shrinkToFit="1"/>
      <protection hidden="1"/>
    </xf>
    <xf numFmtId="0" fontId="5" fillId="11" borderId="47" xfId="0" applyFont="1" applyFill="1" applyBorder="1" applyAlignment="1">
      <alignment horizontal="left" vertical="center" shrinkToFit="1"/>
    </xf>
    <xf numFmtId="6" fontId="15" fillId="0" borderId="47" xfId="0" applyNumberFormat="1" applyFont="1" applyBorder="1" applyAlignment="1" applyProtection="1">
      <alignment vertical="center" shrinkToFit="1"/>
      <protection hidden="1"/>
    </xf>
    <xf numFmtId="0" fontId="4" fillId="11" borderId="11" xfId="0" applyFont="1" applyFill="1" applyBorder="1">
      <alignment vertical="center"/>
    </xf>
    <xf numFmtId="0" fontId="15" fillId="11" borderId="7" xfId="0" applyFont="1" applyFill="1" applyBorder="1" applyProtection="1">
      <alignment vertical="center"/>
      <protection hidden="1"/>
    </xf>
    <xf numFmtId="0" fontId="4" fillId="18" borderId="11" xfId="0" applyFont="1" applyFill="1" applyBorder="1">
      <alignment vertical="center"/>
    </xf>
    <xf numFmtId="0" fontId="4" fillId="11" borderId="88" xfId="0" applyFont="1" applyFill="1" applyBorder="1">
      <alignment vertical="center"/>
    </xf>
    <xf numFmtId="0" fontId="15" fillId="11" borderId="88" xfId="0" applyFont="1" applyFill="1" applyBorder="1" applyProtection="1">
      <alignment vertical="center"/>
      <protection hidden="1"/>
    </xf>
    <xf numFmtId="6" fontId="15" fillId="0" borderId="88" xfId="0" applyNumberFormat="1" applyFont="1" applyBorder="1" applyAlignment="1" applyProtection="1">
      <alignment vertical="center" shrinkToFit="1"/>
      <protection hidden="1"/>
    </xf>
    <xf numFmtId="0" fontId="5" fillId="11" borderId="73" xfId="0" applyFont="1" applyFill="1" applyBorder="1" applyAlignment="1">
      <alignment vertical="center" wrapText="1"/>
    </xf>
    <xf numFmtId="6" fontId="15" fillId="0" borderId="71" xfId="0" applyNumberFormat="1" applyFont="1" applyBorder="1" applyAlignment="1" applyProtection="1">
      <alignment vertical="center" shrinkToFit="1"/>
      <protection hidden="1"/>
    </xf>
    <xf numFmtId="6" fontId="15" fillId="0" borderId="73" xfId="0" applyNumberFormat="1" applyFont="1" applyBorder="1" applyAlignment="1" applyProtection="1">
      <alignment vertical="center" shrinkToFit="1"/>
      <protection hidden="1"/>
    </xf>
    <xf numFmtId="6" fontId="15" fillId="0" borderId="74" xfId="0" applyNumberFormat="1" applyFont="1" applyBorder="1" applyAlignment="1" applyProtection="1">
      <alignment vertical="center" shrinkToFit="1"/>
      <protection hidden="1"/>
    </xf>
    <xf numFmtId="6" fontId="15" fillId="0" borderId="76" xfId="0" applyNumberFormat="1" applyFont="1" applyBorder="1" applyAlignment="1" applyProtection="1">
      <alignment vertical="center" shrinkToFit="1"/>
      <protection hidden="1"/>
    </xf>
    <xf numFmtId="6" fontId="15" fillId="0" borderId="77" xfId="0" applyNumberFormat="1" applyFont="1" applyBorder="1" applyAlignment="1" applyProtection="1">
      <alignment vertical="center" shrinkToFit="1"/>
      <protection hidden="1"/>
    </xf>
    <xf numFmtId="6" fontId="15" fillId="0" borderId="79" xfId="0" applyNumberFormat="1" applyFont="1" applyBorder="1" applyAlignment="1" applyProtection="1">
      <alignment vertical="center" shrinkToFit="1"/>
      <protection hidden="1"/>
    </xf>
    <xf numFmtId="6" fontId="15" fillId="0" borderId="80" xfId="0" applyNumberFormat="1" applyFont="1" applyBorder="1" applyAlignment="1" applyProtection="1">
      <alignment vertical="center" shrinkToFit="1"/>
      <protection hidden="1"/>
    </xf>
    <xf numFmtId="6" fontId="15" fillId="0" borderId="82" xfId="0" applyNumberFormat="1" applyFont="1" applyBorder="1" applyAlignment="1" applyProtection="1">
      <alignment vertical="center" shrinkToFit="1"/>
      <protection hidden="1"/>
    </xf>
    <xf numFmtId="6" fontId="15" fillId="0" borderId="89" xfId="0" applyNumberFormat="1" applyFont="1" applyBorder="1" applyAlignment="1" applyProtection="1">
      <alignment vertical="center" shrinkToFit="1"/>
      <protection hidden="1"/>
    </xf>
    <xf numFmtId="6" fontId="15" fillId="0" borderId="90" xfId="0" applyNumberFormat="1" applyFont="1" applyBorder="1" applyAlignment="1" applyProtection="1">
      <alignment vertical="center" shrinkToFit="1"/>
      <protection hidden="1"/>
    </xf>
    <xf numFmtId="6" fontId="15" fillId="0" borderId="91" xfId="0" applyNumberFormat="1" applyFont="1" applyBorder="1" applyAlignment="1" applyProtection="1">
      <alignment vertical="center" shrinkToFit="1"/>
      <protection hidden="1"/>
    </xf>
    <xf numFmtId="6" fontId="15" fillId="0" borderId="92" xfId="0" applyNumberFormat="1" applyFont="1" applyBorder="1" applyAlignment="1" applyProtection="1">
      <alignment vertical="center" shrinkToFit="1"/>
      <protection hidden="1"/>
    </xf>
    <xf numFmtId="0" fontId="5" fillId="11" borderId="71" xfId="0" applyFont="1" applyFill="1" applyBorder="1" applyAlignment="1">
      <alignment vertical="center" wrapText="1"/>
    </xf>
    <xf numFmtId="180" fontId="6" fillId="4" borderId="11" xfId="0" applyNumberFormat="1" applyFont="1" applyFill="1" applyBorder="1" applyAlignment="1" applyProtection="1">
      <alignment vertical="center" shrinkToFit="1"/>
      <protection locked="0"/>
    </xf>
    <xf numFmtId="178" fontId="4" fillId="3" borderId="94" xfId="0" applyNumberFormat="1" applyFont="1" applyFill="1" applyBorder="1" applyAlignment="1">
      <alignment vertical="center" shrinkToFit="1"/>
    </xf>
    <xf numFmtId="178" fontId="6" fillId="4" borderId="95" xfId="0" applyNumberFormat="1" applyFont="1" applyFill="1" applyBorder="1" applyAlignment="1" applyProtection="1">
      <alignment horizontal="right" vertical="center" shrinkToFit="1"/>
      <protection locked="0"/>
    </xf>
    <xf numFmtId="178" fontId="25" fillId="9" borderId="7" xfId="3" applyNumberFormat="1" applyFont="1" applyFill="1" applyBorder="1" applyAlignment="1" applyProtection="1">
      <alignment horizontal="right" vertical="center" shrinkToFit="1"/>
      <protection locked="0"/>
    </xf>
    <xf numFmtId="178" fontId="4" fillId="3" borderId="7" xfId="3" applyNumberFormat="1" applyFont="1" applyFill="1" applyBorder="1" applyAlignment="1">
      <alignment horizontal="right" vertical="center" shrinkToFit="1"/>
    </xf>
    <xf numFmtId="178" fontId="6" fillId="9" borderId="51" xfId="0" applyNumberFormat="1" applyFont="1" applyFill="1" applyBorder="1" applyAlignment="1" applyProtection="1">
      <alignment horizontal="right" vertical="center" shrinkToFit="1"/>
      <protection locked="0"/>
    </xf>
    <xf numFmtId="180" fontId="6" fillId="4" borderId="60" xfId="0" applyNumberFormat="1" applyFont="1" applyFill="1" applyBorder="1" applyAlignment="1" applyProtection="1">
      <alignment horizontal="right" vertical="center" shrinkToFit="1"/>
      <protection locked="0"/>
    </xf>
    <xf numFmtId="178" fontId="4" fillId="5" borderId="98" xfId="2" applyNumberFormat="1" applyFont="1" applyFill="1" applyBorder="1" applyAlignment="1">
      <alignment horizontal="right" vertical="center" shrinkToFit="1"/>
    </xf>
    <xf numFmtId="178" fontId="4" fillId="3" borderId="99" xfId="0" applyNumberFormat="1" applyFont="1" applyFill="1" applyBorder="1" applyAlignment="1">
      <alignment horizontal="right" vertical="center" shrinkToFit="1"/>
    </xf>
    <xf numFmtId="178" fontId="6" fillId="4" borderId="100" xfId="0" applyNumberFormat="1" applyFont="1" applyFill="1" applyBorder="1" applyAlignment="1" applyProtection="1">
      <alignment horizontal="right" vertical="center" shrinkToFit="1"/>
      <protection locked="0"/>
    </xf>
    <xf numFmtId="178" fontId="25" fillId="9" borderId="101" xfId="3" applyNumberFormat="1" applyFont="1" applyFill="1" applyBorder="1" applyAlignment="1" applyProtection="1">
      <alignment horizontal="right" vertical="center" shrinkToFit="1"/>
      <protection locked="0"/>
    </xf>
    <xf numFmtId="178" fontId="4" fillId="3" borderId="101" xfId="3" applyNumberFormat="1" applyFont="1" applyFill="1" applyBorder="1" applyAlignment="1">
      <alignment horizontal="right" vertical="center" shrinkToFit="1"/>
    </xf>
    <xf numFmtId="178" fontId="4" fillId="3" borderId="51" xfId="3" applyNumberFormat="1" applyFont="1" applyFill="1" applyBorder="1" applyAlignment="1">
      <alignment horizontal="right" vertical="center" shrinkToFit="1"/>
    </xf>
    <xf numFmtId="178" fontId="6" fillId="9" borderId="52" xfId="0" applyNumberFormat="1" applyFont="1" applyFill="1" applyBorder="1" applyAlignment="1" applyProtection="1">
      <alignment horizontal="right" vertical="center" shrinkToFit="1"/>
      <protection locked="0"/>
    </xf>
    <xf numFmtId="180" fontId="6" fillId="4" borderId="27" xfId="0" applyNumberFormat="1" applyFont="1" applyFill="1" applyBorder="1" applyAlignment="1" applyProtection="1">
      <alignment horizontal="right" vertical="center" shrinkToFit="1"/>
      <protection locked="0"/>
    </xf>
    <xf numFmtId="178" fontId="4" fillId="5" borderId="102" xfId="2" applyNumberFormat="1" applyFont="1" applyFill="1" applyBorder="1" applyAlignment="1">
      <alignment horizontal="right" vertical="center" shrinkToFit="1"/>
    </xf>
    <xf numFmtId="178" fontId="4" fillId="3" borderId="103" xfId="0" applyNumberFormat="1" applyFont="1" applyFill="1" applyBorder="1" applyAlignment="1">
      <alignment horizontal="right" vertical="center" shrinkToFit="1"/>
    </xf>
    <xf numFmtId="178" fontId="6" fillId="4" borderId="104" xfId="0" applyNumberFormat="1" applyFont="1" applyFill="1" applyBorder="1" applyAlignment="1" applyProtection="1">
      <alignment horizontal="right" vertical="center" shrinkToFit="1"/>
      <protection locked="0"/>
    </xf>
    <xf numFmtId="178" fontId="25" fillId="9" borderId="105" xfId="3" applyNumberFormat="1" applyFont="1" applyFill="1" applyBorder="1" applyAlignment="1" applyProtection="1">
      <alignment horizontal="right" vertical="center" shrinkToFit="1"/>
      <protection locked="0"/>
    </xf>
    <xf numFmtId="178" fontId="4" fillId="3" borderId="105" xfId="3" applyNumberFormat="1" applyFont="1" applyFill="1" applyBorder="1" applyAlignment="1">
      <alignment horizontal="right" vertical="center" shrinkToFit="1"/>
    </xf>
    <xf numFmtId="178" fontId="4" fillId="3" borderId="52" xfId="3" applyNumberFormat="1" applyFont="1" applyFill="1" applyBorder="1" applyAlignment="1">
      <alignment horizontal="right" vertical="center" shrinkToFit="1"/>
    </xf>
    <xf numFmtId="177" fontId="16" fillId="17" borderId="0" xfId="0" applyNumberFormat="1" applyFont="1" applyFill="1" applyAlignment="1">
      <alignment vertical="center" shrinkToFit="1"/>
    </xf>
    <xf numFmtId="38" fontId="16" fillId="17" borderId="0" xfId="2" applyFont="1" applyFill="1" applyAlignment="1">
      <alignment vertical="center" shrinkToFit="1"/>
    </xf>
    <xf numFmtId="6" fontId="0" fillId="17" borderId="0" xfId="3" applyFont="1" applyFill="1" applyAlignment="1">
      <alignment vertical="center" shrinkToFit="1"/>
    </xf>
    <xf numFmtId="0" fontId="0" fillId="17" borderId="0" xfId="0" applyFill="1" applyAlignment="1">
      <alignment vertical="center" shrinkToFit="1"/>
    </xf>
    <xf numFmtId="0" fontId="52" fillId="0" borderId="0" xfId="0" applyFont="1" applyAlignment="1">
      <alignment horizontal="right" vertical="center"/>
    </xf>
    <xf numFmtId="0" fontId="9" fillId="0" borderId="26" xfId="0" applyFont="1" applyBorder="1" applyAlignment="1">
      <alignment vertical="center" shrinkToFit="1"/>
    </xf>
    <xf numFmtId="0" fontId="9" fillId="0" borderId="44" xfId="0" applyFont="1" applyBorder="1" applyAlignment="1">
      <alignment vertical="center" shrinkToFit="1"/>
    </xf>
    <xf numFmtId="0" fontId="9" fillId="0" borderId="25" xfId="0" applyFont="1" applyBorder="1" applyAlignment="1">
      <alignment vertical="center" shrinkToFit="1"/>
    </xf>
    <xf numFmtId="178" fontId="6" fillId="4" borderId="107" xfId="0" applyNumberFormat="1" applyFont="1" applyFill="1" applyBorder="1" applyAlignment="1" applyProtection="1">
      <alignment horizontal="right" vertical="center" shrinkToFit="1"/>
      <protection locked="0"/>
    </xf>
    <xf numFmtId="178" fontId="4" fillId="3" borderId="108" xfId="0" applyNumberFormat="1" applyFont="1" applyFill="1" applyBorder="1" applyAlignment="1">
      <alignment vertical="center" shrinkToFit="1"/>
    </xf>
    <xf numFmtId="178" fontId="6" fillId="4" borderId="109" xfId="0" applyNumberFormat="1" applyFont="1" applyFill="1" applyBorder="1" applyAlignment="1" applyProtection="1">
      <alignment horizontal="right" vertical="center" shrinkToFit="1"/>
      <protection locked="0"/>
    </xf>
    <xf numFmtId="178" fontId="6" fillId="4" borderId="110" xfId="0" applyNumberFormat="1" applyFont="1" applyFill="1" applyBorder="1" applyAlignment="1" applyProtection="1">
      <alignment horizontal="right" vertical="center" shrinkToFit="1"/>
      <protection locked="0"/>
    </xf>
    <xf numFmtId="178" fontId="6" fillId="4" borderId="111" xfId="0" applyNumberFormat="1" applyFont="1" applyFill="1" applyBorder="1" applyAlignment="1" applyProtection="1">
      <alignment horizontal="right" vertical="center" shrinkToFit="1"/>
      <protection locked="0"/>
    </xf>
    <xf numFmtId="178" fontId="6" fillId="4" borderId="112" xfId="0" applyNumberFormat="1" applyFont="1" applyFill="1" applyBorder="1" applyAlignment="1" applyProtection="1">
      <alignment horizontal="right" vertical="center" shrinkToFit="1"/>
      <protection locked="0"/>
    </xf>
    <xf numFmtId="177" fontId="16" fillId="5" borderId="18" xfId="0" applyNumberFormat="1" applyFont="1" applyFill="1" applyBorder="1" applyAlignment="1">
      <alignment vertical="center" shrinkToFit="1"/>
    </xf>
    <xf numFmtId="38" fontId="16" fillId="5" borderId="18" xfId="2" applyFont="1" applyFill="1" applyBorder="1" applyAlignment="1">
      <alignment vertical="center" shrinkToFit="1"/>
    </xf>
    <xf numFmtId="6" fontId="0" fillId="5" borderId="18" xfId="3" applyFont="1" applyFill="1" applyBorder="1" applyAlignment="1">
      <alignment vertical="center" shrinkToFit="1"/>
    </xf>
    <xf numFmtId="178" fontId="6" fillId="4" borderId="52" xfId="0" applyNumberFormat="1" applyFont="1" applyFill="1" applyBorder="1" applyAlignment="1" applyProtection="1">
      <alignment horizontal="right" vertical="center" shrinkToFit="1"/>
      <protection locked="0"/>
    </xf>
    <xf numFmtId="0" fontId="47" fillId="8" borderId="24" xfId="0" applyFont="1" applyFill="1" applyBorder="1" applyAlignment="1">
      <alignment horizontal="left" vertical="center" shrinkToFit="1"/>
    </xf>
    <xf numFmtId="0" fontId="47" fillId="3" borderId="116" xfId="0" applyFont="1" applyFill="1" applyBorder="1" applyAlignment="1">
      <alignment horizontal="left" vertical="center" wrapText="1" shrinkToFit="1"/>
    </xf>
    <xf numFmtId="0" fontId="9" fillId="16" borderId="116" xfId="0" applyFont="1" applyFill="1" applyBorder="1" applyAlignment="1">
      <alignment horizontal="left" vertical="center" wrapText="1" shrinkToFit="1"/>
    </xf>
    <xf numFmtId="0" fontId="9" fillId="10" borderId="117" xfId="0" applyFont="1" applyFill="1" applyBorder="1" applyAlignment="1">
      <alignment horizontal="left" vertical="center" shrinkToFit="1"/>
    </xf>
    <xf numFmtId="0" fontId="47" fillId="5" borderId="116" xfId="0" applyFont="1" applyFill="1" applyBorder="1" applyAlignment="1">
      <alignment horizontal="left" vertical="center" wrapText="1" shrinkToFit="1"/>
    </xf>
    <xf numFmtId="0" fontId="9" fillId="8" borderId="24" xfId="0" applyFont="1" applyFill="1" applyBorder="1" applyAlignment="1">
      <alignment horizontal="left" vertical="center" shrinkToFit="1"/>
    </xf>
    <xf numFmtId="0" fontId="4" fillId="16" borderId="116" xfId="0" applyFont="1" applyFill="1" applyBorder="1" applyAlignment="1">
      <alignment horizontal="left" vertical="center" wrapText="1" shrinkToFit="1"/>
    </xf>
    <xf numFmtId="0" fontId="4" fillId="10" borderId="117" xfId="0" applyFont="1" applyFill="1" applyBorder="1" applyAlignment="1">
      <alignment horizontal="left" vertical="center" shrinkToFit="1"/>
    </xf>
    <xf numFmtId="0" fontId="47" fillId="15" borderId="24" xfId="0" applyFont="1" applyFill="1" applyBorder="1" applyAlignment="1">
      <alignment horizontal="left" vertical="center" shrinkToFit="1"/>
    </xf>
    <xf numFmtId="0" fontId="54" fillId="0" borderId="0" xfId="0" applyFont="1" applyAlignment="1">
      <alignment horizontal="left" vertical="center" shrinkToFit="1"/>
    </xf>
    <xf numFmtId="0" fontId="55" fillId="0" borderId="0" xfId="0" applyFont="1" applyAlignment="1">
      <alignment vertical="center" shrinkToFit="1"/>
    </xf>
    <xf numFmtId="0" fontId="55" fillId="0" borderId="0" xfId="0" applyFont="1" applyAlignment="1">
      <alignment horizontal="left" vertical="center" indent="1" shrinkToFit="1"/>
    </xf>
    <xf numFmtId="0" fontId="54" fillId="0" borderId="0" xfId="0" applyFont="1" applyAlignment="1">
      <alignment horizontal="left" vertical="center"/>
    </xf>
    <xf numFmtId="0" fontId="55" fillId="0" borderId="0" xfId="0" applyFont="1" applyAlignment="1">
      <alignment horizontal="center" vertical="center"/>
    </xf>
    <xf numFmtId="0" fontId="55" fillId="0" borderId="0" xfId="0" applyFont="1">
      <alignment vertical="center"/>
    </xf>
    <xf numFmtId="0" fontId="56" fillId="0" borderId="0" xfId="0" applyFont="1">
      <alignment vertical="center"/>
    </xf>
    <xf numFmtId="0" fontId="55" fillId="0" borderId="0" xfId="4" applyFont="1">
      <alignment vertical="center"/>
    </xf>
    <xf numFmtId="178" fontId="57" fillId="4" borderId="65" xfId="0" applyNumberFormat="1" applyFont="1" applyFill="1" applyBorder="1" applyAlignment="1" applyProtection="1">
      <alignment vertical="center" shrinkToFit="1"/>
      <protection locked="0"/>
    </xf>
    <xf numFmtId="178" fontId="58" fillId="3" borderId="20" xfId="3" applyNumberFormat="1" applyFont="1" applyFill="1" applyBorder="1" applyAlignment="1" applyProtection="1">
      <alignment horizontal="right" vertical="center" shrinkToFit="1"/>
    </xf>
    <xf numFmtId="0" fontId="0" fillId="0" borderId="0" xfId="0" applyAlignment="1">
      <alignment vertical="center" wrapText="1"/>
    </xf>
    <xf numFmtId="0" fontId="0" fillId="5" borderId="6" xfId="0" applyFill="1" applyBorder="1" applyAlignment="1">
      <alignment vertical="center" wrapText="1"/>
    </xf>
    <xf numFmtId="0" fontId="0" fillId="0" borderId="6" xfId="0" applyBorder="1" applyAlignment="1">
      <alignment vertical="center" wrapText="1"/>
    </xf>
    <xf numFmtId="0" fontId="0" fillId="0" borderId="6" xfId="0" quotePrefix="1" applyBorder="1" applyAlignment="1">
      <alignment vertical="center" wrapText="1"/>
    </xf>
    <xf numFmtId="0" fontId="0" fillId="5" borderId="6" xfId="9" applyFont="1" applyFill="1" applyBorder="1" applyAlignment="1">
      <alignment vertical="center" wrapText="1"/>
    </xf>
    <xf numFmtId="0" fontId="0" fillId="0" borderId="6" xfId="0" applyBorder="1">
      <alignment vertical="center"/>
    </xf>
    <xf numFmtId="0" fontId="21" fillId="0" borderId="0" xfId="0" applyFont="1" applyAlignment="1">
      <alignment vertical="top"/>
    </xf>
    <xf numFmtId="0" fontId="47" fillId="3" borderId="116" xfId="0" applyFont="1" applyFill="1" applyBorder="1" applyAlignment="1">
      <alignment horizontal="left" vertical="center" shrinkToFit="1"/>
    </xf>
    <xf numFmtId="0" fontId="9" fillId="14" borderId="117" xfId="0" applyFont="1" applyFill="1" applyBorder="1" applyAlignment="1">
      <alignment horizontal="left" vertical="center" shrinkToFit="1"/>
    </xf>
    <xf numFmtId="0" fontId="47" fillId="8" borderId="17" xfId="0" applyFont="1" applyFill="1" applyBorder="1" applyAlignment="1">
      <alignment horizontal="left" vertical="center" shrinkToFit="1"/>
    </xf>
    <xf numFmtId="0" fontId="47" fillId="3" borderId="27" xfId="0" applyFont="1" applyFill="1" applyBorder="1" applyAlignment="1">
      <alignment horizontal="left" vertical="center" wrapText="1" shrinkToFit="1"/>
    </xf>
    <xf numFmtId="0" fontId="9" fillId="16" borderId="27" xfId="0" applyFont="1" applyFill="1" applyBorder="1" applyAlignment="1">
      <alignment horizontal="left" vertical="center" wrapText="1" shrinkToFit="1"/>
    </xf>
    <xf numFmtId="0" fontId="9" fillId="10" borderId="124" xfId="0" applyFont="1" applyFill="1" applyBorder="1" applyAlignment="1">
      <alignment horizontal="left" vertical="center" shrinkToFit="1"/>
    </xf>
    <xf numFmtId="0" fontId="47" fillId="5" borderId="27" xfId="0" applyFont="1" applyFill="1" applyBorder="1" applyAlignment="1">
      <alignment horizontal="left" vertical="center" wrapText="1" shrinkToFit="1"/>
    </xf>
    <xf numFmtId="0" fontId="9" fillId="14" borderId="124" xfId="0" applyFont="1" applyFill="1" applyBorder="1" applyAlignment="1">
      <alignment horizontal="left" vertical="center" wrapText="1" shrinkToFit="1"/>
    </xf>
    <xf numFmtId="0" fontId="9" fillId="8" borderId="52" xfId="0" applyFont="1" applyFill="1" applyBorder="1" applyAlignment="1">
      <alignment horizontal="left" vertical="center" shrinkToFit="1"/>
    </xf>
    <xf numFmtId="0" fontId="4" fillId="16" borderId="27" xfId="0" applyFont="1" applyFill="1" applyBorder="1" applyAlignment="1">
      <alignment horizontal="left" vertical="center" wrapText="1" shrinkToFit="1"/>
    </xf>
    <xf numFmtId="0" fontId="4" fillId="10" borderId="124" xfId="0" applyFont="1" applyFill="1" applyBorder="1" applyAlignment="1">
      <alignment horizontal="left" vertical="center" shrinkToFit="1"/>
    </xf>
    <xf numFmtId="181" fontId="6" fillId="4" borderId="11" xfId="0" applyNumberFormat="1" applyFont="1" applyFill="1" applyBorder="1" applyAlignment="1" applyProtection="1">
      <alignment horizontal="right" vertical="center" shrinkToFit="1"/>
      <protection locked="0"/>
    </xf>
    <xf numFmtId="181" fontId="6" fillId="4" borderId="57" xfId="0" applyNumberFormat="1" applyFont="1" applyFill="1" applyBorder="1" applyAlignment="1" applyProtection="1">
      <alignment vertical="center" shrinkToFit="1"/>
      <protection locked="0"/>
    </xf>
    <xf numFmtId="181" fontId="6" fillId="4" borderId="11" xfId="0" applyNumberFormat="1" applyFont="1" applyFill="1" applyBorder="1" applyAlignment="1" applyProtection="1">
      <alignment vertical="center" shrinkToFit="1"/>
      <protection locked="0"/>
    </xf>
    <xf numFmtId="180" fontId="4" fillId="3" borderId="27" xfId="0" applyNumberFormat="1" applyFont="1" applyFill="1" applyBorder="1" applyAlignment="1">
      <alignment horizontal="center" vertical="center" shrinkToFit="1"/>
    </xf>
    <xf numFmtId="180" fontId="4" fillId="3" borderId="60" xfId="0" applyNumberFormat="1" applyFont="1" applyFill="1" applyBorder="1" applyAlignment="1">
      <alignment horizontal="center" vertical="center" shrinkToFit="1"/>
    </xf>
    <xf numFmtId="0" fontId="4" fillId="0" borderId="12" xfId="0" applyFont="1" applyBorder="1" applyAlignment="1">
      <alignment horizontal="left" vertical="center" shrinkToFit="1"/>
    </xf>
    <xf numFmtId="0" fontId="4" fillId="0" borderId="15" xfId="0" applyFont="1" applyBorder="1" applyAlignment="1">
      <alignment horizontal="left" vertical="center" shrinkToFit="1"/>
    </xf>
    <xf numFmtId="0" fontId="4" fillId="3" borderId="12" xfId="0" applyFont="1" applyFill="1" applyBorder="1" applyAlignment="1">
      <alignment horizontal="left" vertical="center" shrinkToFit="1"/>
    </xf>
    <xf numFmtId="0" fontId="4" fillId="3" borderId="15" xfId="0" applyFont="1" applyFill="1" applyBorder="1" applyAlignment="1">
      <alignment horizontal="left" vertical="center" shrinkToFit="1"/>
    </xf>
    <xf numFmtId="0" fontId="4" fillId="3" borderId="6" xfId="0" applyFont="1" applyFill="1" applyBorder="1">
      <alignment vertical="center"/>
    </xf>
    <xf numFmtId="0" fontId="4" fillId="0" borderId="6" xfId="0" applyFont="1" applyBorder="1" applyAlignment="1">
      <alignment horizontal="left" vertical="center"/>
    </xf>
    <xf numFmtId="0" fontId="4" fillId="0" borderId="12" xfId="0" applyFont="1" applyBorder="1" applyAlignment="1">
      <alignment vertical="center" shrinkToFit="1"/>
    </xf>
    <xf numFmtId="0" fontId="4" fillId="0" borderId="15" xfId="0" applyFont="1" applyBorder="1" applyAlignment="1">
      <alignment vertical="center" shrinkToFit="1"/>
    </xf>
    <xf numFmtId="49" fontId="4" fillId="4" borderId="33" xfId="4" applyNumberFormat="1" applyFont="1" applyFill="1" applyBorder="1" applyAlignment="1" applyProtection="1">
      <alignment vertical="center" shrinkToFit="1"/>
      <protection locked="0"/>
    </xf>
    <xf numFmtId="49" fontId="4" fillId="4" borderId="35" xfId="4" applyNumberFormat="1" applyFont="1" applyFill="1" applyBorder="1" applyAlignment="1" applyProtection="1">
      <alignment vertical="center" shrinkToFit="1"/>
      <protection locked="0"/>
    </xf>
    <xf numFmtId="49" fontId="4" fillId="9" borderId="33" xfId="4" applyNumberFormat="1" applyFont="1" applyFill="1" applyBorder="1" applyAlignment="1" applyProtection="1">
      <alignment vertical="center" shrinkToFit="1"/>
      <protection locked="0"/>
    </xf>
    <xf numFmtId="49" fontId="4" fillId="9" borderId="35" xfId="4" applyNumberFormat="1" applyFont="1" applyFill="1" applyBorder="1" applyAlignment="1" applyProtection="1">
      <alignment vertical="center" shrinkToFit="1"/>
      <protection locked="0"/>
    </xf>
    <xf numFmtId="0" fontId="4" fillId="0" borderId="3" xfId="4" applyFont="1" applyBorder="1" applyAlignment="1">
      <alignment vertical="center" shrinkToFit="1"/>
    </xf>
    <xf numFmtId="0" fontId="4" fillId="0" borderId="0" xfId="4" applyFont="1" applyAlignment="1">
      <alignment vertical="center" shrinkToFit="1"/>
    </xf>
    <xf numFmtId="49" fontId="4" fillId="4" borderId="33" xfId="4" applyNumberFormat="1" applyFont="1" applyFill="1" applyBorder="1" applyAlignment="1" applyProtection="1">
      <alignment vertical="center" wrapText="1" shrinkToFit="1"/>
      <protection locked="0"/>
    </xf>
    <xf numFmtId="49" fontId="4" fillId="9" borderId="2" xfId="4" applyNumberFormat="1" applyFont="1" applyFill="1" applyBorder="1" applyAlignment="1" applyProtection="1">
      <alignment vertical="center" shrinkToFit="1"/>
      <protection locked="0"/>
    </xf>
    <xf numFmtId="49" fontId="4" fillId="9" borderId="49" xfId="4" applyNumberFormat="1" applyFont="1" applyFill="1" applyBorder="1" applyAlignment="1" applyProtection="1">
      <alignment vertical="center" shrinkToFit="1"/>
      <protection locked="0"/>
    </xf>
    <xf numFmtId="49" fontId="4" fillId="9" borderId="50" xfId="4" applyNumberFormat="1" applyFont="1" applyFill="1" applyBorder="1" applyAlignment="1" applyProtection="1">
      <alignment vertical="center" shrinkToFit="1"/>
      <protection locked="0"/>
    </xf>
    <xf numFmtId="49" fontId="4" fillId="9" borderId="4" xfId="4" applyNumberFormat="1" applyFont="1" applyFill="1" applyBorder="1" applyAlignment="1" applyProtection="1">
      <alignment vertical="center" shrinkToFit="1"/>
      <protection locked="0"/>
    </xf>
    <xf numFmtId="49" fontId="4" fillId="9" borderId="5" xfId="4" applyNumberFormat="1" applyFont="1" applyFill="1" applyBorder="1" applyAlignment="1" applyProtection="1">
      <alignment vertical="center" shrinkToFit="1"/>
      <protection locked="0"/>
    </xf>
    <xf numFmtId="49" fontId="4" fillId="9" borderId="30" xfId="4" applyNumberFormat="1" applyFont="1" applyFill="1" applyBorder="1" applyAlignment="1" applyProtection="1">
      <alignment vertical="center" shrinkToFit="1"/>
      <protection locked="0"/>
    </xf>
    <xf numFmtId="0" fontId="27" fillId="0" borderId="0" xfId="4" applyFont="1" applyAlignment="1">
      <alignment horizontal="center" vertical="center"/>
    </xf>
    <xf numFmtId="38" fontId="27" fillId="0" borderId="0" xfId="6" applyFont="1" applyAlignment="1">
      <alignment horizontal="center" vertical="center" shrinkToFit="1"/>
    </xf>
    <xf numFmtId="0" fontId="17" fillId="0" borderId="0" xfId="4" applyFont="1" applyAlignment="1">
      <alignment horizontal="left" vertical="top" wrapText="1"/>
    </xf>
    <xf numFmtId="0" fontId="17" fillId="0" borderId="0" xfId="4" applyFont="1" applyAlignment="1">
      <alignment horizontal="center" vertical="center"/>
    </xf>
    <xf numFmtId="0" fontId="36" fillId="0" borderId="0" xfId="4" applyFont="1" applyAlignment="1">
      <alignment horizontal="center" vertical="center" shrinkToFit="1"/>
    </xf>
    <xf numFmtId="49" fontId="4" fillId="4" borderId="34" xfId="4" applyNumberFormat="1" applyFont="1" applyFill="1" applyBorder="1" applyAlignment="1" applyProtection="1">
      <alignment vertical="center" shrinkToFit="1"/>
      <protection locked="0"/>
    </xf>
    <xf numFmtId="0" fontId="27" fillId="0" borderId="0" xfId="4" applyFont="1" applyAlignment="1">
      <alignment horizontal="center" vertical="center" shrinkToFit="1"/>
    </xf>
    <xf numFmtId="0" fontId="18" fillId="0" borderId="0" xfId="4" applyFont="1" applyAlignment="1">
      <alignment vertical="center" shrinkToFit="1"/>
    </xf>
    <xf numFmtId="0" fontId="27" fillId="0" borderId="0" xfId="4" applyFont="1" applyAlignment="1">
      <alignment vertical="center" shrinkToFit="1"/>
    </xf>
    <xf numFmtId="0" fontId="17" fillId="0" borderId="0" xfId="4" applyFont="1" applyAlignment="1">
      <alignment vertical="center" shrinkToFit="1"/>
    </xf>
    <xf numFmtId="0" fontId="18" fillId="0" borderId="9" xfId="4" applyFont="1" applyBorder="1" applyProtection="1">
      <alignment vertical="center"/>
      <protection hidden="1"/>
    </xf>
    <xf numFmtId="0" fontId="18" fillId="0" borderId="18" xfId="4" applyFont="1" applyBorder="1" applyProtection="1">
      <alignment vertical="center"/>
      <protection hidden="1"/>
    </xf>
    <xf numFmtId="0" fontId="41" fillId="0" borderId="7" xfId="4" applyFont="1" applyBorder="1" applyAlignment="1" applyProtection="1">
      <alignment horizontal="center" vertical="center" shrinkToFit="1"/>
      <protection hidden="1"/>
    </xf>
    <xf numFmtId="0" fontId="41" fillId="0" borderId="16" xfId="4" applyFont="1" applyBorder="1" applyAlignment="1" applyProtection="1">
      <alignment horizontal="center" vertical="center" shrinkToFit="1"/>
      <protection hidden="1"/>
    </xf>
    <xf numFmtId="0" fontId="41" fillId="0" borderId="8" xfId="4" applyFont="1" applyBorder="1" applyAlignment="1" applyProtection="1">
      <alignment horizontal="center" vertical="center" shrinkToFit="1"/>
      <protection hidden="1"/>
    </xf>
    <xf numFmtId="0" fontId="41" fillId="0" borderId="28" xfId="4" applyFont="1" applyBorder="1" applyAlignment="1" applyProtection="1">
      <alignment horizontal="center" vertical="center" shrinkToFit="1"/>
      <protection hidden="1"/>
    </xf>
    <xf numFmtId="0" fontId="41" fillId="0" borderId="0" xfId="4" applyFont="1" applyAlignment="1" applyProtection="1">
      <alignment horizontal="center" vertical="center" shrinkToFit="1"/>
      <protection hidden="1"/>
    </xf>
    <xf numFmtId="0" fontId="41" fillId="0" borderId="17" xfId="4" applyFont="1" applyBorder="1" applyAlignment="1" applyProtection="1">
      <alignment horizontal="center" vertical="center" shrinkToFit="1"/>
      <protection hidden="1"/>
    </xf>
    <xf numFmtId="0" fontId="41" fillId="0" borderId="9" xfId="4" applyFont="1" applyBorder="1" applyAlignment="1" applyProtection="1">
      <alignment horizontal="center" vertical="center" shrinkToFit="1"/>
      <protection hidden="1"/>
    </xf>
    <xf numFmtId="0" fontId="41" fillId="0" borderId="18" xfId="4" applyFont="1" applyBorder="1" applyAlignment="1" applyProtection="1">
      <alignment horizontal="center" vertical="center" shrinkToFit="1"/>
      <protection hidden="1"/>
    </xf>
    <xf numFmtId="0" fontId="41" fillId="0" borderId="10" xfId="4" applyFont="1" applyBorder="1" applyAlignment="1" applyProtection="1">
      <alignment horizontal="center" vertical="center" shrinkToFit="1"/>
      <protection hidden="1"/>
    </xf>
    <xf numFmtId="0" fontId="47" fillId="0" borderId="7" xfId="4" applyFont="1" applyBorder="1" applyAlignment="1">
      <alignment horizontal="center" vertical="center" wrapText="1"/>
    </xf>
    <xf numFmtId="0" fontId="47" fillId="0" borderId="16" xfId="4" applyFont="1" applyBorder="1" applyAlignment="1">
      <alignment horizontal="center" vertical="center" wrapText="1"/>
    </xf>
    <xf numFmtId="0" fontId="47" fillId="0" borderId="8" xfId="4" applyFont="1" applyBorder="1" applyAlignment="1">
      <alignment horizontal="center" vertical="center" wrapText="1"/>
    </xf>
    <xf numFmtId="0" fontId="47" fillId="0" borderId="28" xfId="4" applyFont="1" applyBorder="1" applyAlignment="1">
      <alignment horizontal="center" vertical="center" wrapText="1"/>
    </xf>
    <xf numFmtId="0" fontId="47" fillId="0" borderId="0" xfId="4" applyFont="1" applyAlignment="1">
      <alignment horizontal="center" vertical="center" wrapText="1"/>
    </xf>
    <xf numFmtId="0" fontId="47" fillId="0" borderId="17" xfId="4" applyFont="1" applyBorder="1" applyAlignment="1">
      <alignment horizontal="center" vertical="center" wrapText="1"/>
    </xf>
    <xf numFmtId="0" fontId="47" fillId="0" borderId="9" xfId="4" applyFont="1" applyBorder="1" applyAlignment="1">
      <alignment horizontal="center" vertical="center" wrapText="1"/>
    </xf>
    <xf numFmtId="0" fontId="47" fillId="0" borderId="18" xfId="4" applyFont="1" applyBorder="1" applyAlignment="1">
      <alignment horizontal="center" vertical="center" wrapText="1"/>
    </xf>
    <xf numFmtId="0" fontId="47" fillId="0" borderId="10" xfId="4" applyFont="1" applyBorder="1" applyAlignment="1">
      <alignment horizontal="center" vertical="center" wrapText="1"/>
    </xf>
    <xf numFmtId="0" fontId="6" fillId="0" borderId="0" xfId="4" applyFont="1" applyAlignment="1" applyProtection="1">
      <alignment horizontal="left" vertical="top" wrapText="1" shrinkToFit="1"/>
      <protection hidden="1"/>
    </xf>
    <xf numFmtId="0" fontId="6" fillId="0" borderId="17" xfId="4" applyFont="1" applyBorder="1" applyAlignment="1" applyProtection="1">
      <alignment horizontal="left" vertical="top" wrapText="1" shrinkToFit="1"/>
      <protection hidden="1"/>
    </xf>
    <xf numFmtId="0" fontId="6" fillId="0" borderId="18" xfId="4" applyFont="1" applyBorder="1" applyAlignment="1" applyProtection="1">
      <alignment horizontal="left" vertical="top" wrapText="1" shrinkToFit="1"/>
      <protection hidden="1"/>
    </xf>
    <xf numFmtId="0" fontId="6" fillId="0" borderId="10" xfId="4" applyFont="1" applyBorder="1" applyAlignment="1" applyProtection="1">
      <alignment horizontal="left" vertical="top" wrapText="1" shrinkToFit="1"/>
      <protection hidden="1"/>
    </xf>
    <xf numFmtId="0" fontId="18" fillId="0" borderId="12" xfId="4" applyFont="1" applyBorder="1" applyAlignment="1" applyProtection="1">
      <alignment horizontal="center" vertical="center"/>
      <protection hidden="1"/>
    </xf>
    <xf numFmtId="0" fontId="18" fillId="0" borderId="14" xfId="4" applyFont="1" applyBorder="1" applyAlignment="1" applyProtection="1">
      <alignment horizontal="center" vertical="center"/>
      <protection hidden="1"/>
    </xf>
    <xf numFmtId="0" fontId="18" fillId="0" borderId="15" xfId="4" applyFont="1" applyBorder="1" applyAlignment="1" applyProtection="1">
      <alignment horizontal="center" vertical="center"/>
      <protection hidden="1"/>
    </xf>
    <xf numFmtId="0" fontId="18" fillId="0" borderId="7" xfId="4" applyFont="1" applyBorder="1" applyAlignment="1" applyProtection="1">
      <alignment horizontal="left" vertical="center" shrinkToFit="1"/>
      <protection hidden="1"/>
    </xf>
    <xf numFmtId="0" fontId="18" fillId="0" borderId="16" xfId="4" applyFont="1" applyBorder="1" applyAlignment="1" applyProtection="1">
      <alignment horizontal="left" vertical="center" shrinkToFit="1"/>
      <protection hidden="1"/>
    </xf>
    <xf numFmtId="0" fontId="6" fillId="0" borderId="16" xfId="4" applyFont="1" applyBorder="1" applyAlignment="1" applyProtection="1">
      <alignment horizontal="left" vertical="center" shrinkToFit="1"/>
      <protection hidden="1"/>
    </xf>
    <xf numFmtId="0" fontId="6" fillId="0" borderId="8" xfId="4" applyFont="1" applyBorder="1" applyAlignment="1" applyProtection="1">
      <alignment horizontal="left" vertical="center" shrinkToFit="1"/>
      <protection hidden="1"/>
    </xf>
    <xf numFmtId="0" fontId="18" fillId="0" borderId="28" xfId="4" applyFont="1" applyBorder="1" applyAlignment="1" applyProtection="1">
      <alignment horizontal="center" vertical="center" shrinkToFit="1"/>
      <protection hidden="1"/>
    </xf>
    <xf numFmtId="0" fontId="18" fillId="0" borderId="0" xfId="4" applyFont="1" applyAlignment="1" applyProtection="1">
      <alignment horizontal="center" vertical="center" shrinkToFit="1"/>
      <protection hidden="1"/>
    </xf>
    <xf numFmtId="0" fontId="4" fillId="0" borderId="113" xfId="0" applyFont="1" applyBorder="1">
      <alignment vertical="center"/>
    </xf>
    <xf numFmtId="0" fontId="4" fillId="0" borderId="114" xfId="0" applyFont="1" applyBorder="1">
      <alignment vertical="center"/>
    </xf>
    <xf numFmtId="0" fontId="4" fillId="0" borderId="115" xfId="0" applyFont="1" applyBorder="1">
      <alignment vertical="center"/>
    </xf>
    <xf numFmtId="0" fontId="6" fillId="0" borderId="45" xfId="0" applyFont="1" applyBorder="1" applyAlignment="1">
      <alignment vertical="center" wrapText="1" shrinkToFit="1"/>
    </xf>
    <xf numFmtId="0" fontId="6" fillId="0" borderId="68" xfId="0" applyFont="1" applyBorder="1" applyAlignment="1">
      <alignment vertical="center" wrapText="1" shrinkToFit="1"/>
    </xf>
    <xf numFmtId="0" fontId="18" fillId="0" borderId="7" xfId="0" applyFont="1" applyBorder="1" applyAlignment="1">
      <alignment horizontal="left" wrapText="1"/>
    </xf>
    <xf numFmtId="0" fontId="18" fillId="0" borderId="16" xfId="0" applyFont="1" applyBorder="1" applyAlignment="1">
      <alignment horizontal="left" wrapText="1"/>
    </xf>
    <xf numFmtId="0" fontId="18" fillId="0" borderId="9" xfId="0" applyFont="1" applyBorder="1" applyAlignment="1">
      <alignment horizontal="left" wrapText="1"/>
    </xf>
    <xf numFmtId="0" fontId="18" fillId="0" borderId="18" xfId="0" applyFont="1" applyBorder="1" applyAlignment="1">
      <alignment horizontal="left" wrapText="1"/>
    </xf>
    <xf numFmtId="0" fontId="15" fillId="0" borderId="118" xfId="0" applyFont="1" applyBorder="1">
      <alignment vertical="center"/>
    </xf>
    <xf numFmtId="0" fontId="15" fillId="0" borderId="119" xfId="0" applyFont="1" applyBorder="1">
      <alignment vertical="center"/>
    </xf>
    <xf numFmtId="0" fontId="15" fillId="0" borderId="120" xfId="0" applyFont="1" applyBorder="1">
      <alignment vertical="center"/>
    </xf>
    <xf numFmtId="0" fontId="15" fillId="0" borderId="121" xfId="0" applyFont="1" applyBorder="1">
      <alignment vertical="center"/>
    </xf>
    <xf numFmtId="0" fontId="15" fillId="0" borderId="122" xfId="0" applyFont="1" applyBorder="1">
      <alignment vertical="center"/>
    </xf>
    <xf numFmtId="0" fontId="15" fillId="0" borderId="123" xfId="0" applyFont="1" applyBorder="1">
      <alignment vertical="center"/>
    </xf>
    <xf numFmtId="0" fontId="4" fillId="0" borderId="125" xfId="0" applyFont="1" applyBorder="1">
      <alignment vertical="center"/>
    </xf>
    <xf numFmtId="0" fontId="4" fillId="0" borderId="96" xfId="0" applyFont="1" applyBorder="1">
      <alignment vertical="center"/>
    </xf>
    <xf numFmtId="0" fontId="4" fillId="0" borderId="97" xfId="0" applyFont="1" applyBorder="1">
      <alignment vertical="center"/>
    </xf>
    <xf numFmtId="0" fontId="18" fillId="0" borderId="6" xfId="0" applyFont="1" applyBorder="1" applyAlignment="1">
      <alignment vertical="center" textRotation="255"/>
    </xf>
    <xf numFmtId="0" fontId="18" fillId="0" borderId="6" xfId="0" applyFont="1" applyBorder="1" applyAlignment="1" applyProtection="1">
      <alignment horizontal="left" vertical="center" wrapText="1"/>
      <protection hidden="1"/>
    </xf>
    <xf numFmtId="176" fontId="12" fillId="0" borderId="6" xfId="2" applyNumberFormat="1" applyFont="1" applyBorder="1" applyAlignment="1" applyProtection="1">
      <alignment horizontal="right" vertical="center" shrinkToFit="1"/>
      <protection hidden="1"/>
    </xf>
    <xf numFmtId="0" fontId="9" fillId="0" borderId="12" xfId="0" applyFont="1" applyBorder="1" applyAlignment="1">
      <alignment horizontal="left" vertical="center" shrinkToFit="1"/>
    </xf>
    <xf numFmtId="0" fontId="9" fillId="0" borderId="56" xfId="0" applyFont="1" applyBorder="1" applyAlignment="1">
      <alignment horizontal="left" vertical="center" shrinkToFit="1"/>
    </xf>
    <xf numFmtId="0" fontId="4" fillId="0" borderId="52" xfId="0" applyFont="1" applyBorder="1" applyAlignment="1">
      <alignment horizontal="center" vertical="center" textRotation="255" shrinkToFit="1"/>
    </xf>
    <xf numFmtId="0" fontId="4" fillId="0" borderId="24" xfId="0" applyFont="1" applyBorder="1" applyAlignment="1">
      <alignment horizontal="center" vertical="center" textRotation="255" shrinkToFit="1"/>
    </xf>
    <xf numFmtId="0" fontId="9" fillId="0" borderId="13" xfId="0" applyFont="1" applyBorder="1" applyAlignment="1">
      <alignment horizontal="left" vertical="center" shrinkToFit="1"/>
    </xf>
    <xf numFmtId="0" fontId="9" fillId="0" borderId="53" xfId="0" applyFont="1" applyBorder="1" applyAlignment="1">
      <alignment horizontal="left" vertical="center" shrinkToFit="1"/>
    </xf>
    <xf numFmtId="0" fontId="9" fillId="0" borderId="6" xfId="0" applyFont="1" applyBorder="1" applyAlignment="1">
      <alignment vertical="center" shrinkToFit="1"/>
    </xf>
    <xf numFmtId="0" fontId="9" fillId="0" borderId="37" xfId="0" applyFont="1" applyBorder="1" applyAlignment="1">
      <alignment vertical="center" shrinkToFit="1"/>
    </xf>
    <xf numFmtId="0" fontId="9" fillId="0" borderId="11" xfId="0" applyFont="1" applyBorder="1" applyAlignment="1">
      <alignment horizontal="left" vertical="center" wrapText="1"/>
    </xf>
    <xf numFmtId="0" fontId="9" fillId="0" borderId="27" xfId="0" applyFont="1" applyBorder="1" applyAlignment="1">
      <alignment horizontal="left" vertical="center" wrapText="1"/>
    </xf>
    <xf numFmtId="0" fontId="9" fillId="0" borderId="13" xfId="0" applyFont="1" applyBorder="1" applyAlignment="1">
      <alignment horizontal="left" vertical="center" wrapText="1"/>
    </xf>
    <xf numFmtId="0" fontId="18" fillId="0" borderId="16" xfId="0" applyFont="1" applyBorder="1" applyAlignment="1">
      <alignment horizontal="right" vertical="top" wrapText="1"/>
    </xf>
    <xf numFmtId="0" fontId="18" fillId="0" borderId="8" xfId="0" applyFont="1" applyBorder="1" applyAlignment="1">
      <alignment horizontal="right" vertical="top" wrapText="1"/>
    </xf>
    <xf numFmtId="0" fontId="18" fillId="0" borderId="0" xfId="0" applyFont="1" applyAlignment="1">
      <alignment horizontal="right" vertical="top" wrapText="1"/>
    </xf>
    <xf numFmtId="0" fontId="18" fillId="0" borderId="17" xfId="0" applyFont="1" applyBorder="1" applyAlignment="1">
      <alignment horizontal="right" vertical="top" wrapText="1"/>
    </xf>
    <xf numFmtId="0" fontId="18" fillId="0" borderId="7" xfId="0" applyFont="1" applyBorder="1" applyAlignment="1">
      <alignment horizontal="center" vertical="center"/>
    </xf>
    <xf numFmtId="0" fontId="18" fillId="0" borderId="16" xfId="0" applyFont="1" applyBorder="1" applyAlignment="1">
      <alignment horizontal="center" vertical="center"/>
    </xf>
    <xf numFmtId="0" fontId="18" fillId="0" borderId="8" xfId="0" applyFont="1" applyBorder="1" applyAlignment="1">
      <alignment horizontal="center" vertical="center"/>
    </xf>
    <xf numFmtId="0" fontId="18" fillId="0" borderId="6" xfId="0" applyFont="1" applyBorder="1" applyAlignment="1" applyProtection="1">
      <alignment horizontal="center" vertical="center"/>
      <protection hidden="1"/>
    </xf>
    <xf numFmtId="0" fontId="18" fillId="0" borderId="16" xfId="0" applyFont="1" applyBorder="1" applyAlignment="1" applyProtection="1">
      <alignment horizontal="center" vertical="center"/>
      <protection hidden="1"/>
    </xf>
    <xf numFmtId="0" fontId="18" fillId="0" borderId="8" xfId="0" applyFont="1" applyBorder="1" applyAlignment="1" applyProtection="1">
      <alignment horizontal="center" vertical="center"/>
      <protection hidden="1"/>
    </xf>
    <xf numFmtId="0" fontId="6" fillId="3" borderId="2" xfId="0" applyFont="1" applyFill="1" applyBorder="1" applyAlignment="1">
      <alignment horizontal="center" vertical="center"/>
    </xf>
    <xf numFmtId="0" fontId="6" fillId="3" borderId="49" xfId="0" applyFont="1" applyFill="1" applyBorder="1" applyAlignment="1">
      <alignment horizontal="center" vertical="center"/>
    </xf>
    <xf numFmtId="0" fontId="6" fillId="3" borderId="50" xfId="0" applyFont="1" applyFill="1" applyBorder="1" applyAlignment="1">
      <alignment horizontal="center" vertical="center"/>
    </xf>
    <xf numFmtId="0" fontId="42" fillId="4" borderId="33" xfId="0" applyFont="1" applyFill="1" applyBorder="1" applyAlignment="1" applyProtection="1">
      <alignment horizontal="center" vertical="center"/>
      <protection locked="0"/>
    </xf>
    <xf numFmtId="0" fontId="42" fillId="4" borderId="34" xfId="0" applyFont="1" applyFill="1" applyBorder="1" applyAlignment="1" applyProtection="1">
      <alignment horizontal="center" vertical="center"/>
      <protection locked="0"/>
    </xf>
    <xf numFmtId="0" fontId="42" fillId="4" borderId="35" xfId="0" applyFont="1" applyFill="1" applyBorder="1" applyAlignment="1" applyProtection="1">
      <alignment horizontal="center" vertical="center"/>
      <protection locked="0"/>
    </xf>
    <xf numFmtId="0" fontId="9" fillId="0" borderId="59" xfId="0" applyFont="1" applyBorder="1" applyAlignment="1">
      <alignment horizontal="left" vertical="center" shrinkToFit="1"/>
    </xf>
    <xf numFmtId="0" fontId="9" fillId="0" borderId="19" xfId="0" applyFont="1" applyBorder="1" applyAlignment="1">
      <alignment horizontal="left" vertical="center" shrinkToFit="1"/>
    </xf>
    <xf numFmtId="0" fontId="18" fillId="0" borderId="6" xfId="0" applyFont="1" applyBorder="1" applyAlignment="1" applyProtection="1">
      <alignment horizontal="center" vertical="center" textRotation="255" wrapText="1"/>
      <protection hidden="1"/>
    </xf>
    <xf numFmtId="0" fontId="17" fillId="0" borderId="6" xfId="0" applyFont="1" applyBorder="1" applyAlignment="1" applyProtection="1">
      <alignment horizontal="center" vertical="center"/>
      <protection hidden="1"/>
    </xf>
    <xf numFmtId="0" fontId="18" fillId="0" borderId="7" xfId="0" applyFont="1" applyBorder="1" applyAlignment="1" applyProtection="1">
      <alignment horizontal="left" vertical="center" wrapText="1"/>
      <protection hidden="1"/>
    </xf>
    <xf numFmtId="0" fontId="18" fillId="0" borderId="16" xfId="0" applyFont="1" applyBorder="1" applyAlignment="1" applyProtection="1">
      <alignment horizontal="left" vertical="center" wrapText="1"/>
      <protection hidden="1"/>
    </xf>
    <xf numFmtId="0" fontId="18" fillId="0" borderId="8" xfId="0" applyFont="1" applyBorder="1" applyAlignment="1" applyProtection="1">
      <alignment horizontal="left" vertical="center" wrapText="1"/>
      <protection hidden="1"/>
    </xf>
    <xf numFmtId="0" fontId="18" fillId="0" borderId="9" xfId="0" applyFont="1" applyBorder="1" applyAlignment="1" applyProtection="1">
      <alignment horizontal="left" vertical="center" wrapText="1"/>
      <protection hidden="1"/>
    </xf>
    <xf numFmtId="0" fontId="18" fillId="0" borderId="18" xfId="0" applyFont="1" applyBorder="1" applyAlignment="1" applyProtection="1">
      <alignment horizontal="left" vertical="center" wrapText="1"/>
      <protection hidden="1"/>
    </xf>
    <xf numFmtId="0" fontId="18" fillId="0" borderId="10" xfId="0" applyFont="1" applyBorder="1" applyAlignment="1" applyProtection="1">
      <alignment horizontal="left" vertical="center" wrapText="1"/>
      <protection hidden="1"/>
    </xf>
    <xf numFmtId="176" fontId="23" fillId="0" borderId="7" xfId="2" applyNumberFormat="1" applyFont="1" applyFill="1" applyBorder="1" applyAlignment="1" applyProtection="1">
      <alignment horizontal="right" vertical="center" shrinkToFit="1"/>
      <protection hidden="1"/>
    </xf>
    <xf numFmtId="176" fontId="23" fillId="0" borderId="8" xfId="2" applyNumberFormat="1" applyFont="1" applyFill="1" applyBorder="1" applyAlignment="1" applyProtection="1">
      <alignment horizontal="right" vertical="center" shrinkToFit="1"/>
      <protection hidden="1"/>
    </xf>
    <xf numFmtId="176" fontId="23" fillId="0" borderId="9" xfId="2" applyNumberFormat="1" applyFont="1" applyFill="1" applyBorder="1" applyAlignment="1" applyProtection="1">
      <alignment horizontal="right" vertical="center" shrinkToFit="1"/>
      <protection hidden="1"/>
    </xf>
    <xf numFmtId="176" fontId="23" fillId="0" borderId="10" xfId="2" applyNumberFormat="1" applyFont="1" applyFill="1" applyBorder="1" applyAlignment="1" applyProtection="1">
      <alignment horizontal="right" vertical="center" shrinkToFit="1"/>
      <protection hidden="1"/>
    </xf>
    <xf numFmtId="176" fontId="12" fillId="0" borderId="11" xfId="2" applyNumberFormat="1" applyFont="1" applyFill="1" applyBorder="1" applyAlignment="1" applyProtection="1">
      <alignment horizontal="right" vertical="center" shrinkToFit="1"/>
      <protection hidden="1"/>
    </xf>
    <xf numFmtId="176" fontId="12" fillId="0" borderId="13" xfId="2" applyNumberFormat="1" applyFont="1" applyFill="1" applyBorder="1" applyAlignment="1" applyProtection="1">
      <alignment horizontal="right" vertical="center" shrinkToFit="1"/>
      <protection hidden="1"/>
    </xf>
    <xf numFmtId="38" fontId="19" fillId="0" borderId="7" xfId="2" applyFont="1" applyFill="1" applyBorder="1" applyAlignment="1" applyProtection="1">
      <alignment horizontal="center" vertical="center" wrapText="1" shrinkToFit="1"/>
      <protection hidden="1"/>
    </xf>
    <xf numFmtId="38" fontId="19" fillId="0" borderId="8" xfId="2" applyFont="1" applyFill="1" applyBorder="1" applyAlignment="1" applyProtection="1">
      <alignment horizontal="center" vertical="center" wrapText="1" shrinkToFit="1"/>
      <protection hidden="1"/>
    </xf>
    <xf numFmtId="38" fontId="19" fillId="0" borderId="9" xfId="2" applyFont="1" applyFill="1" applyBorder="1" applyAlignment="1" applyProtection="1">
      <alignment horizontal="center" vertical="center" wrapText="1" shrinkToFit="1"/>
      <protection hidden="1"/>
    </xf>
    <xf numFmtId="38" fontId="19" fillId="0" borderId="10" xfId="2" applyFont="1" applyFill="1" applyBorder="1" applyAlignment="1" applyProtection="1">
      <alignment horizontal="center" vertical="center" wrapText="1" shrinkToFit="1"/>
      <protection hidden="1"/>
    </xf>
    <xf numFmtId="176" fontId="51" fillId="0" borderId="11" xfId="2" applyNumberFormat="1" applyFont="1" applyFill="1" applyBorder="1" applyAlignment="1" applyProtection="1">
      <alignment horizontal="center" vertical="center" wrapText="1" shrinkToFit="1"/>
      <protection hidden="1"/>
    </xf>
    <xf numFmtId="176" fontId="51" fillId="0" borderId="13" xfId="2" applyNumberFormat="1" applyFont="1" applyFill="1" applyBorder="1" applyAlignment="1" applyProtection="1">
      <alignment horizontal="center" vertical="center" wrapText="1" shrinkToFit="1"/>
      <protection hidden="1"/>
    </xf>
    <xf numFmtId="0" fontId="18" fillId="0" borderId="6" xfId="0" applyFont="1" applyBorder="1" applyAlignment="1">
      <alignment horizontal="center" vertical="center"/>
    </xf>
    <xf numFmtId="0" fontId="18" fillId="0" borderId="6" xfId="0" applyFont="1" applyBorder="1" applyAlignment="1">
      <alignment horizontal="center" vertical="center" wrapText="1"/>
    </xf>
    <xf numFmtId="0" fontId="9" fillId="0" borderId="7" xfId="0" applyFont="1" applyBorder="1" applyAlignment="1">
      <alignment horizontal="left" vertical="center" shrinkToFit="1"/>
    </xf>
    <xf numFmtId="0" fontId="9" fillId="0" borderId="93" xfId="0" applyFont="1" applyBorder="1" applyAlignment="1">
      <alignment horizontal="left" vertical="center" shrinkToFit="1"/>
    </xf>
    <xf numFmtId="0" fontId="9" fillId="0" borderId="96" xfId="0" applyFont="1" applyBorder="1" applyAlignment="1">
      <alignment horizontal="left" vertical="center" shrinkToFit="1"/>
    </xf>
    <xf numFmtId="0" fontId="9" fillId="0" borderId="97" xfId="0" applyFont="1" applyBorder="1" applyAlignment="1">
      <alignment horizontal="left" vertical="center" shrinkToFit="1"/>
    </xf>
    <xf numFmtId="0" fontId="4" fillId="0" borderId="51" xfId="0" applyFont="1" applyBorder="1" applyAlignment="1">
      <alignment horizontal="center" vertical="center" textRotation="255" shrinkToFit="1"/>
    </xf>
    <xf numFmtId="0" fontId="9" fillId="0" borderId="106" xfId="0" applyFont="1" applyBorder="1" applyAlignment="1">
      <alignment horizontal="left" vertical="center" shrinkToFit="1"/>
    </xf>
    <xf numFmtId="0" fontId="4" fillId="0" borderId="54" xfId="0" applyFont="1" applyBorder="1" applyAlignment="1">
      <alignment horizontal="center" vertical="center" textRotation="255" shrinkToFit="1"/>
    </xf>
    <xf numFmtId="176" fontId="23" fillId="0" borderId="6" xfId="2" applyNumberFormat="1" applyFont="1" applyFill="1" applyBorder="1" applyAlignment="1" applyProtection="1">
      <alignment horizontal="right" vertical="center" shrinkToFit="1"/>
      <protection hidden="1"/>
    </xf>
    <xf numFmtId="176" fontId="12" fillId="0" borderId="11" xfId="2" applyNumberFormat="1" applyFont="1" applyFill="1" applyBorder="1" applyAlignment="1" applyProtection="1">
      <alignment vertical="center" shrinkToFit="1"/>
      <protection hidden="1"/>
    </xf>
    <xf numFmtId="176" fontId="12" fillId="0" borderId="13" xfId="2" applyNumberFormat="1" applyFont="1" applyFill="1" applyBorder="1" applyAlignment="1" applyProtection="1">
      <alignment vertical="center" shrinkToFit="1"/>
      <protection hidden="1"/>
    </xf>
    <xf numFmtId="38" fontId="12" fillId="0" borderId="7" xfId="2" applyFont="1" applyFill="1" applyBorder="1" applyAlignment="1" applyProtection="1">
      <alignment horizontal="center" vertical="center"/>
      <protection hidden="1"/>
    </xf>
    <xf numFmtId="38" fontId="12" fillId="0" borderId="8" xfId="2" applyFont="1" applyFill="1" applyBorder="1" applyAlignment="1" applyProtection="1">
      <alignment horizontal="center" vertical="center"/>
      <protection hidden="1"/>
    </xf>
    <xf numFmtId="38" fontId="12" fillId="0" borderId="9" xfId="2" applyFont="1" applyFill="1" applyBorder="1" applyAlignment="1" applyProtection="1">
      <alignment horizontal="center" vertical="center"/>
      <protection hidden="1"/>
    </xf>
    <xf numFmtId="38" fontId="12" fillId="0" borderId="10" xfId="2" applyFont="1" applyFill="1" applyBorder="1" applyAlignment="1" applyProtection="1">
      <alignment horizontal="center" vertical="center"/>
      <protection hidden="1"/>
    </xf>
    <xf numFmtId="176" fontId="47" fillId="0" borderId="11" xfId="2" applyNumberFormat="1" applyFont="1" applyFill="1" applyBorder="1" applyAlignment="1" applyProtection="1">
      <alignment horizontal="center" vertical="center" shrinkToFit="1"/>
      <protection hidden="1"/>
    </xf>
    <xf numFmtId="176" fontId="47" fillId="0" borderId="13" xfId="2" applyNumberFormat="1" applyFont="1" applyFill="1" applyBorder="1" applyAlignment="1" applyProtection="1">
      <alignment horizontal="center" vertical="center" shrinkToFit="1"/>
      <protection hidden="1"/>
    </xf>
    <xf numFmtId="0" fontId="9" fillId="0" borderId="14" xfId="0" applyFont="1" applyBorder="1" applyAlignment="1">
      <alignment horizontal="left" vertical="center" shrinkToFit="1"/>
    </xf>
    <xf numFmtId="0" fontId="9" fillId="0" borderId="69" xfId="0" applyFont="1" applyBorder="1" applyAlignment="1">
      <alignment horizontal="left" vertical="center" shrinkToFit="1"/>
    </xf>
    <xf numFmtId="0" fontId="9" fillId="0" borderId="15" xfId="0" applyFont="1" applyBorder="1" applyAlignment="1">
      <alignment vertical="center" shrinkToFit="1"/>
    </xf>
    <xf numFmtId="0" fontId="9" fillId="0" borderId="6" xfId="0" applyFont="1" applyBorder="1" applyAlignment="1">
      <alignment horizontal="left" vertical="center" shrinkToFit="1"/>
    </xf>
    <xf numFmtId="0" fontId="9" fillId="0" borderId="37" xfId="0" applyFont="1" applyBorder="1" applyAlignment="1">
      <alignment horizontal="left" vertical="center" shrinkToFit="1"/>
    </xf>
    <xf numFmtId="0" fontId="42" fillId="2" borderId="12" xfId="0" applyFont="1" applyFill="1" applyBorder="1" applyAlignment="1">
      <alignment horizontal="center" vertical="center" wrapText="1"/>
    </xf>
    <xf numFmtId="0" fontId="42" fillId="2" borderId="14" xfId="0" applyFont="1" applyFill="1" applyBorder="1" applyAlignment="1">
      <alignment horizontal="center" vertical="center" wrapText="1"/>
    </xf>
    <xf numFmtId="0" fontId="42" fillId="2" borderId="15" xfId="0" applyFont="1" applyFill="1" applyBorder="1" applyAlignment="1">
      <alignment horizontal="center" vertical="center" wrapText="1"/>
    </xf>
    <xf numFmtId="0" fontId="42" fillId="7" borderId="6" xfId="0" applyFont="1" applyFill="1" applyBorder="1" applyAlignment="1">
      <alignment horizontal="center" vertical="center"/>
    </xf>
    <xf numFmtId="0" fontId="26" fillId="12" borderId="6" xfId="0" applyFont="1" applyFill="1" applyBorder="1" applyAlignment="1">
      <alignment horizontal="center" vertical="center" wrapText="1"/>
    </xf>
    <xf numFmtId="0" fontId="42" fillId="8" borderId="6" xfId="0" applyFont="1" applyFill="1" applyBorder="1" applyAlignment="1">
      <alignment horizontal="center" vertical="center"/>
    </xf>
    <xf numFmtId="0" fontId="6" fillId="13" borderId="6" xfId="0" applyFont="1" applyFill="1" applyBorder="1" applyAlignment="1">
      <alignment horizontal="center" vertical="center"/>
    </xf>
    <xf numFmtId="0" fontId="42" fillId="10" borderId="6" xfId="0" applyFont="1" applyFill="1" applyBorder="1" applyAlignment="1">
      <alignment horizontal="center" vertical="center" wrapText="1"/>
    </xf>
    <xf numFmtId="0" fontId="4" fillId="12" borderId="6" xfId="0" applyFont="1" applyFill="1" applyBorder="1" applyAlignment="1">
      <alignment horizontal="center" vertical="center"/>
    </xf>
    <xf numFmtId="0" fontId="26" fillId="13" borderId="6" xfId="0" applyFont="1" applyFill="1" applyBorder="1" applyAlignment="1">
      <alignment horizontal="center" vertical="center"/>
    </xf>
    <xf numFmtId="0" fontId="42" fillId="7" borderId="11" xfId="0" applyFont="1" applyFill="1" applyBorder="1" applyAlignment="1">
      <alignment horizontal="center" vertical="center"/>
    </xf>
    <xf numFmtId="0" fontId="4" fillId="12" borderId="12" xfId="0" applyFont="1" applyFill="1" applyBorder="1" applyAlignment="1">
      <alignment horizontal="center" vertical="center"/>
    </xf>
    <xf numFmtId="0" fontId="42" fillId="8" borderId="38" xfId="0" applyFont="1" applyFill="1" applyBorder="1" applyAlignment="1">
      <alignment horizontal="center" vertical="center"/>
    </xf>
    <xf numFmtId="0" fontId="42" fillId="8" borderId="39" xfId="0" applyFont="1" applyFill="1" applyBorder="1" applyAlignment="1">
      <alignment horizontal="center" vertical="center"/>
    </xf>
    <xf numFmtId="0" fontId="42" fillId="8" borderId="40" xfId="0" applyFont="1" applyFill="1" applyBorder="1" applyAlignment="1">
      <alignment horizontal="center" vertical="center"/>
    </xf>
    <xf numFmtId="0" fontId="26" fillId="13" borderId="7" xfId="0" applyFont="1" applyFill="1" applyBorder="1" applyAlignment="1">
      <alignment horizontal="center" vertical="center"/>
    </xf>
    <xf numFmtId="0" fontId="26" fillId="13" borderId="16" xfId="0" applyFont="1" applyFill="1" applyBorder="1" applyAlignment="1">
      <alignment horizontal="center" vertical="center"/>
    </xf>
    <xf numFmtId="0" fontId="26" fillId="13" borderId="8" xfId="0" applyFont="1" applyFill="1" applyBorder="1" applyAlignment="1">
      <alignment horizontal="center" vertical="center"/>
    </xf>
    <xf numFmtId="0" fontId="42" fillId="10" borderId="13" xfId="0" applyFont="1" applyFill="1" applyBorder="1" applyAlignment="1">
      <alignment horizontal="center" vertical="center" wrapText="1"/>
    </xf>
    <xf numFmtId="0" fontId="26" fillId="13" borderId="13" xfId="0" applyFont="1" applyFill="1" applyBorder="1" applyAlignment="1">
      <alignment horizontal="center" vertical="center"/>
    </xf>
    <xf numFmtId="0" fontId="26" fillId="13" borderId="12" xfId="0" applyFont="1" applyFill="1" applyBorder="1" applyAlignment="1">
      <alignment horizontal="center" vertical="center"/>
    </xf>
    <xf numFmtId="0" fontId="26" fillId="13" borderId="14" xfId="0" applyFont="1" applyFill="1" applyBorder="1" applyAlignment="1">
      <alignment horizontal="center" vertical="center"/>
    </xf>
    <xf numFmtId="0" fontId="26" fillId="13" borderId="15" xfId="0" applyFont="1" applyFill="1" applyBorder="1" applyAlignment="1">
      <alignment horizontal="center" vertical="center"/>
    </xf>
    <xf numFmtId="0" fontId="26" fillId="13" borderId="28" xfId="0" applyFont="1" applyFill="1" applyBorder="1" applyAlignment="1">
      <alignment horizontal="center" vertical="center"/>
    </xf>
    <xf numFmtId="0" fontId="26" fillId="13" borderId="0" xfId="0" applyFont="1" applyFill="1" applyAlignment="1">
      <alignment horizontal="center" vertical="center"/>
    </xf>
    <xf numFmtId="0" fontId="26" fillId="13" borderId="17" xfId="0" applyFont="1" applyFill="1" applyBorder="1" applyAlignment="1">
      <alignment horizontal="center" vertical="center"/>
    </xf>
    <xf numFmtId="0" fontId="26" fillId="13" borderId="9" xfId="0" applyFont="1" applyFill="1" applyBorder="1" applyAlignment="1">
      <alignment horizontal="center" vertical="center"/>
    </xf>
    <xf numFmtId="0" fontId="26" fillId="13" borderId="18" xfId="0" applyFont="1" applyFill="1" applyBorder="1" applyAlignment="1">
      <alignment horizontal="center" vertical="center"/>
    </xf>
    <xf numFmtId="0" fontId="26" fillId="13" borderId="10" xfId="0" applyFont="1" applyFill="1" applyBorder="1" applyAlignment="1">
      <alignment horizontal="center" vertical="center"/>
    </xf>
    <xf numFmtId="0" fontId="4" fillId="5" borderId="6" xfId="0" applyFont="1" applyFill="1" applyBorder="1" applyAlignment="1">
      <alignment horizontal="center" vertical="center" wrapText="1"/>
    </xf>
    <xf numFmtId="0" fontId="42" fillId="14" borderId="11" xfId="0" applyFont="1" applyFill="1" applyBorder="1" applyAlignment="1">
      <alignment horizontal="center" vertical="center"/>
    </xf>
    <xf numFmtId="0" fontId="4" fillId="6" borderId="9" xfId="0" applyFont="1" applyFill="1" applyBorder="1">
      <alignment vertical="center"/>
    </xf>
    <xf numFmtId="0" fontId="4" fillId="6" borderId="18" xfId="0" applyFont="1" applyFill="1" applyBorder="1">
      <alignment vertical="center"/>
    </xf>
    <xf numFmtId="0" fontId="4" fillId="6" borderId="10" xfId="0" applyFont="1" applyFill="1" applyBorder="1">
      <alignment vertical="center"/>
    </xf>
    <xf numFmtId="0" fontId="4" fillId="6" borderId="7" xfId="0" applyFont="1" applyFill="1" applyBorder="1">
      <alignment vertical="center"/>
    </xf>
    <xf numFmtId="0" fontId="4" fillId="6" borderId="16" xfId="0" applyFont="1" applyFill="1" applyBorder="1">
      <alignment vertical="center"/>
    </xf>
    <xf numFmtId="0" fontId="26" fillId="6" borderId="7" xfId="0" applyFont="1" applyFill="1" applyBorder="1">
      <alignment vertical="center"/>
    </xf>
    <xf numFmtId="0" fontId="26" fillId="6" borderId="16" xfId="0" applyFont="1" applyFill="1" applyBorder="1">
      <alignment vertical="center"/>
    </xf>
    <xf numFmtId="0" fontId="5" fillId="6" borderId="9" xfId="0" applyFont="1" applyFill="1" applyBorder="1">
      <alignment vertical="center"/>
    </xf>
    <xf numFmtId="0" fontId="5" fillId="6" borderId="18" xfId="0" applyFont="1" applyFill="1" applyBorder="1">
      <alignment vertical="center"/>
    </xf>
    <xf numFmtId="0" fontId="5" fillId="6" borderId="10" xfId="0" applyFont="1" applyFill="1" applyBorder="1">
      <alignment vertical="center"/>
    </xf>
    <xf numFmtId="0" fontId="42" fillId="8" borderId="41" xfId="0" applyFont="1" applyFill="1" applyBorder="1" applyAlignment="1">
      <alignment horizontal="center" vertical="center"/>
    </xf>
    <xf numFmtId="0" fontId="42" fillId="8" borderId="42" xfId="0" applyFont="1" applyFill="1" applyBorder="1" applyAlignment="1">
      <alignment horizontal="center" vertical="center"/>
    </xf>
    <xf numFmtId="0" fontId="42" fillId="8" borderId="43" xfId="0" applyFont="1" applyFill="1" applyBorder="1" applyAlignment="1">
      <alignment horizontal="center" vertical="center"/>
    </xf>
    <xf numFmtId="0" fontId="42" fillId="14" borderId="6" xfId="0" applyFont="1" applyFill="1" applyBorder="1" applyAlignment="1">
      <alignment horizontal="center" vertical="center"/>
    </xf>
  </cellXfs>
  <cellStyles count="10">
    <cellStyle name="ハイパーリンク 2" xfId="5" xr:uid="{3189FBAB-2EBE-4A18-A0D3-CF4ED33097A1}"/>
    <cellStyle name="ハイパーリンク 2 2" xfId="8" xr:uid="{F28E6C67-4300-440F-97B1-D678B71926F2}"/>
    <cellStyle name="ハイパーリンク 3" xfId="7" xr:uid="{55104097-E2BA-4A7B-9773-1BF2FFFF559B}"/>
    <cellStyle name="桁区切り" xfId="2" builtinId="6"/>
    <cellStyle name="桁区切り 2" xfId="6" xr:uid="{3DB044EE-4687-4D39-A524-42D427E26AB5}"/>
    <cellStyle name="通貨" xfId="3" builtinId="7"/>
    <cellStyle name="標準" xfId="0" builtinId="0"/>
    <cellStyle name="標準 2" xfId="1" xr:uid="{D36A1D46-25A0-4142-9C28-D8E71C4FBC27}"/>
    <cellStyle name="標準 3" xfId="4" xr:uid="{F5B5DEB4-79B6-4627-AD20-013FBAC6F3A3}"/>
    <cellStyle name="標準 5 2" xfId="9" xr:uid="{AC5398D2-FA1D-4A1E-B169-283159F67BB4}"/>
  </cellStyles>
  <dxfs count="10">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patternFill>
      </fill>
    </dxf>
    <dxf>
      <fill>
        <patternFill>
          <bgColor rgb="FFFFFF00"/>
        </patternFill>
      </fill>
    </dxf>
    <dxf>
      <fill>
        <patternFill>
          <bgColor theme="8" tint="0.59996337778862885"/>
        </patternFill>
      </fill>
    </dxf>
    <dxf>
      <fill>
        <patternFill>
          <bgColor theme="0"/>
        </patternFill>
      </fill>
    </dxf>
    <dxf>
      <fill>
        <patternFill>
          <bgColor theme="0"/>
        </patternFill>
      </fill>
    </dxf>
  </dxfs>
  <tableStyles count="0" defaultTableStyle="TableStyleMedium2" defaultPivotStyle="PivotStyleLight16"/>
  <colors>
    <mruColors>
      <color rgb="FF005BA0"/>
      <color rgb="FFED0000"/>
      <color rgb="FFCAEAFA"/>
      <color rgb="FFF5B2B2"/>
      <color rgb="FFFFD5EC"/>
      <color rgb="FFEAD9FF"/>
      <color rgb="FFFFDBC9"/>
      <color rgb="FFCEBFDD"/>
      <color rgb="FF9FD9F6"/>
      <color rgb="FFD7E7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3112771</xdr:colOff>
      <xdr:row>75</xdr:row>
      <xdr:rowOff>154306</xdr:rowOff>
    </xdr:from>
    <xdr:to>
      <xdr:col>12</xdr:col>
      <xdr:colOff>99060</xdr:colOff>
      <xdr:row>87</xdr:row>
      <xdr:rowOff>116373</xdr:rowOff>
    </xdr:to>
    <xdr:pic>
      <xdr:nvPicPr>
        <xdr:cNvPr id="2" name="図 1">
          <a:extLst>
            <a:ext uri="{FF2B5EF4-FFF2-40B4-BE49-F238E27FC236}">
              <a16:creationId xmlns:a16="http://schemas.microsoft.com/office/drawing/2014/main" id="{830E38CC-436B-41D2-9C06-AED8BD610714}"/>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030" r="575" b="2954"/>
        <a:stretch/>
      </xdr:blipFill>
      <xdr:spPr bwMode="auto">
        <a:xfrm>
          <a:off x="6122671" y="13420726"/>
          <a:ext cx="7387589" cy="20651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26</xdr:col>
      <xdr:colOff>258301</xdr:colOff>
      <xdr:row>21</xdr:row>
      <xdr:rowOff>14317</xdr:rowOff>
    </xdr:from>
    <xdr:to>
      <xdr:col>30</xdr:col>
      <xdr:colOff>555171</xdr:colOff>
      <xdr:row>40</xdr:row>
      <xdr:rowOff>50347</xdr:rowOff>
    </xdr:to>
    <xdr:pic>
      <xdr:nvPicPr>
        <xdr:cNvPr id="2" name="図 1">
          <a:extLst>
            <a:ext uri="{FF2B5EF4-FFF2-40B4-BE49-F238E27FC236}">
              <a16:creationId xmlns:a16="http://schemas.microsoft.com/office/drawing/2014/main" id="{7D56D956-8E25-415F-9B00-5B663E0FAADF}"/>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996072" y="4129117"/>
          <a:ext cx="2789699" cy="3758944"/>
        </a:xfrm>
        <a:prstGeom prst="rect">
          <a:avLst/>
        </a:prstGeom>
      </xdr:spPr>
    </xdr:pic>
    <xdr:clientData/>
  </xdr:twoCellAnchor>
  <xdr:twoCellAnchor>
    <xdr:from>
      <xdr:col>27</xdr:col>
      <xdr:colOff>219538</xdr:colOff>
      <xdr:row>22</xdr:row>
      <xdr:rowOff>179877</xdr:rowOff>
    </xdr:from>
    <xdr:to>
      <xdr:col>30</xdr:col>
      <xdr:colOff>343016</xdr:colOff>
      <xdr:row>32</xdr:row>
      <xdr:rowOff>69856</xdr:rowOff>
    </xdr:to>
    <xdr:grpSp>
      <xdr:nvGrpSpPr>
        <xdr:cNvPr id="4" name="グループ化 3">
          <a:extLst>
            <a:ext uri="{FF2B5EF4-FFF2-40B4-BE49-F238E27FC236}">
              <a16:creationId xmlns:a16="http://schemas.microsoft.com/office/drawing/2014/main" id="{16D7790C-D539-4BC8-6D21-2F6F4B2843A9}"/>
            </a:ext>
          </a:extLst>
        </xdr:cNvPr>
        <xdr:cNvGrpSpPr>
          <a:grpSpLocks noChangeAspect="1"/>
        </xdr:cNvGrpSpPr>
      </xdr:nvGrpSpPr>
      <xdr:grpSpPr>
        <a:xfrm>
          <a:off x="13906963" y="4370877"/>
          <a:ext cx="2180878" cy="1794979"/>
          <a:chOff x="12989276" y="5075817"/>
          <a:chExt cx="2901166" cy="2160657"/>
        </a:xfrm>
      </xdr:grpSpPr>
      <xdr:sp macro="" textlink="">
        <xdr:nvSpPr>
          <xdr:cNvPr id="8" name="正方形/長方形 7">
            <a:extLst>
              <a:ext uri="{FF2B5EF4-FFF2-40B4-BE49-F238E27FC236}">
                <a16:creationId xmlns:a16="http://schemas.microsoft.com/office/drawing/2014/main" id="{BF431A4C-8DE6-7866-66B6-3125194301BE}"/>
              </a:ext>
            </a:extLst>
          </xdr:cNvPr>
          <xdr:cNvSpPr/>
        </xdr:nvSpPr>
        <xdr:spPr>
          <a:xfrm>
            <a:off x="12989276" y="7103524"/>
            <a:ext cx="1513674" cy="132950"/>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正方形/長方形 8">
            <a:extLst>
              <a:ext uri="{FF2B5EF4-FFF2-40B4-BE49-F238E27FC236}">
                <a16:creationId xmlns:a16="http://schemas.microsoft.com/office/drawing/2014/main" id="{28AF3444-23E0-47C9-73D5-61034A544643}"/>
              </a:ext>
            </a:extLst>
          </xdr:cNvPr>
          <xdr:cNvSpPr/>
        </xdr:nvSpPr>
        <xdr:spPr>
          <a:xfrm>
            <a:off x="15266115" y="5075817"/>
            <a:ext cx="624327" cy="119822"/>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27</xdr:col>
      <xdr:colOff>347595</xdr:colOff>
      <xdr:row>27</xdr:row>
      <xdr:rowOff>168908</xdr:rowOff>
    </xdr:from>
    <xdr:to>
      <xdr:col>31</xdr:col>
      <xdr:colOff>0</xdr:colOff>
      <xdr:row>32</xdr:row>
      <xdr:rowOff>65687</xdr:rowOff>
    </xdr:to>
    <xdr:sp macro="" textlink="">
      <xdr:nvSpPr>
        <xdr:cNvPr id="5" name="テキスト ボックス 4">
          <a:extLst>
            <a:ext uri="{FF2B5EF4-FFF2-40B4-BE49-F238E27FC236}">
              <a16:creationId xmlns:a16="http://schemas.microsoft.com/office/drawing/2014/main" id="{DD085DB9-2713-2051-4279-C7C35FEF8CCA}"/>
            </a:ext>
          </a:extLst>
        </xdr:cNvPr>
        <xdr:cNvSpPr txBox="1">
          <a:spLocks noChangeAspect="1"/>
        </xdr:cNvSpPr>
      </xdr:nvSpPr>
      <xdr:spPr>
        <a:xfrm>
          <a:off x="14048941" y="5312408"/>
          <a:ext cx="2407328" cy="8492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pPr algn="l"/>
          <a:r>
            <a:rPr kumimoji="1" lang="ja-JP" altLang="en-US" sz="3200" b="1" cap="none" spc="0">
              <a:ln w="10160">
                <a:solidFill>
                  <a:schemeClr val="bg1"/>
                </a:solidFill>
                <a:prstDash val="solid"/>
              </a:ln>
              <a:solidFill>
                <a:schemeClr val="tx1"/>
              </a:solidFill>
              <a:effectLst/>
              <a:latin typeface="メイリオ" panose="020B0604030504040204" pitchFamily="50" charset="-128"/>
              <a:ea typeface="メイリオ" panose="020B0604030504040204" pitchFamily="50" charset="-128"/>
            </a:rPr>
            <a:t>様式第２</a:t>
          </a:r>
        </a:p>
      </xdr:txBody>
    </xdr:sp>
    <xdr:clientData/>
  </xdr:twoCellAnchor>
  <xdr:twoCellAnchor>
    <xdr:from>
      <xdr:col>28</xdr:col>
      <xdr:colOff>636721</xdr:colOff>
      <xdr:row>23</xdr:row>
      <xdr:rowOff>177964</xdr:rowOff>
    </xdr:from>
    <xdr:to>
      <xdr:col>30</xdr:col>
      <xdr:colOff>255456</xdr:colOff>
      <xdr:row>25</xdr:row>
      <xdr:rowOff>26127</xdr:rowOff>
    </xdr:to>
    <xdr:sp macro="" textlink="">
      <xdr:nvSpPr>
        <xdr:cNvPr id="6" name="吹き出し: 四角形 5">
          <a:extLst>
            <a:ext uri="{FF2B5EF4-FFF2-40B4-BE49-F238E27FC236}">
              <a16:creationId xmlns:a16="http://schemas.microsoft.com/office/drawing/2014/main" id="{D133AC7A-808D-44E2-4C04-05D8A35BF145}"/>
            </a:ext>
          </a:extLst>
        </xdr:cNvPr>
        <xdr:cNvSpPr/>
      </xdr:nvSpPr>
      <xdr:spPr>
        <a:xfrm>
          <a:off x="15026798" y="4559464"/>
          <a:ext cx="996196" cy="229163"/>
        </a:xfrm>
        <a:prstGeom prst="wedgeRectCallout">
          <a:avLst>
            <a:gd name="adj1" fmla="val 7002"/>
            <a:gd name="adj2" fmla="val -86094"/>
          </a:avLst>
        </a:prstGeom>
        <a:solidFill>
          <a:schemeClr val="accent3">
            <a:lumMod val="75000"/>
          </a:schemeClr>
        </a:solidFill>
      </xdr:spPr>
      <xdr:style>
        <a:lnRef idx="2">
          <a:schemeClr val="accent6">
            <a:shade val="15000"/>
          </a:schemeClr>
        </a:lnRef>
        <a:fillRef idx="1">
          <a:schemeClr val="accent6"/>
        </a:fillRef>
        <a:effectRef idx="0">
          <a:schemeClr val="accent6"/>
        </a:effectRef>
        <a:fontRef idx="minor">
          <a:schemeClr val="lt1"/>
        </a:fontRef>
      </xdr:style>
      <xdr:txBody>
        <a:bodyPr vertOverflow="clip" horzOverflow="clip" rtlCol="0" anchor="ctr" anchorCtr="1">
          <a:noAutofit/>
        </a:bodyPr>
        <a:lstStyle/>
        <a:p>
          <a:pPr algn="l"/>
          <a:r>
            <a:rPr kumimoji="1" lang="ja-JP" altLang="en-US" sz="1100"/>
            <a:t>交付決定日</a:t>
          </a:r>
        </a:p>
      </xdr:txBody>
    </xdr:sp>
    <xdr:clientData/>
  </xdr:twoCellAnchor>
  <xdr:twoCellAnchor>
    <xdr:from>
      <xdr:col>29</xdr:col>
      <xdr:colOff>74543</xdr:colOff>
      <xdr:row>31</xdr:row>
      <xdr:rowOff>112917</xdr:rowOff>
    </xdr:from>
    <xdr:to>
      <xdr:col>30</xdr:col>
      <xdr:colOff>505558</xdr:colOff>
      <xdr:row>32</xdr:row>
      <xdr:rowOff>151580</xdr:rowOff>
    </xdr:to>
    <xdr:sp macro="" textlink="">
      <xdr:nvSpPr>
        <xdr:cNvPr id="7" name="吹き出し: 四角形 6">
          <a:extLst>
            <a:ext uri="{FF2B5EF4-FFF2-40B4-BE49-F238E27FC236}">
              <a16:creationId xmlns:a16="http://schemas.microsoft.com/office/drawing/2014/main" id="{0C5F8B87-2F60-9EE1-0376-620C7702D5D1}"/>
            </a:ext>
          </a:extLst>
        </xdr:cNvPr>
        <xdr:cNvSpPr/>
      </xdr:nvSpPr>
      <xdr:spPr>
        <a:xfrm>
          <a:off x="15190304" y="6018417"/>
          <a:ext cx="1118471" cy="229163"/>
        </a:xfrm>
        <a:prstGeom prst="wedgeRectCallout">
          <a:avLst>
            <a:gd name="adj1" fmla="val -61039"/>
            <a:gd name="adj2" fmla="val 2740"/>
          </a:avLst>
        </a:prstGeom>
        <a:solidFill>
          <a:schemeClr val="accent1">
            <a:lumMod val="5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1">
          <a:noAutofit/>
        </a:bodyPr>
        <a:lstStyle/>
        <a:p>
          <a:pPr algn="l"/>
          <a:r>
            <a:rPr kumimoji="1" lang="ja-JP" altLang="en-US" sz="1100"/>
            <a:t>交付決定番号</a:t>
          </a:r>
        </a:p>
      </xdr:txBody>
    </xdr:sp>
    <xdr:clientData/>
  </xdr:twoCellAnchor>
  <xdr:twoCellAnchor>
    <xdr:from>
      <xdr:col>25</xdr:col>
      <xdr:colOff>400050</xdr:colOff>
      <xdr:row>30</xdr:row>
      <xdr:rowOff>152399</xdr:rowOff>
    </xdr:from>
    <xdr:to>
      <xdr:col>27</xdr:col>
      <xdr:colOff>174171</xdr:colOff>
      <xdr:row>32</xdr:row>
      <xdr:rowOff>21772</xdr:rowOff>
    </xdr:to>
    <xdr:cxnSp macro="">
      <xdr:nvCxnSpPr>
        <xdr:cNvPr id="10" name="コネクタ: カギ線 9">
          <a:extLst>
            <a:ext uri="{FF2B5EF4-FFF2-40B4-BE49-F238E27FC236}">
              <a16:creationId xmlns:a16="http://schemas.microsoft.com/office/drawing/2014/main" id="{B89F8CA0-6695-4068-872E-B2DE20A5001B}"/>
            </a:ext>
          </a:extLst>
        </xdr:cNvPr>
        <xdr:cNvCxnSpPr/>
      </xdr:nvCxnSpPr>
      <xdr:spPr>
        <a:xfrm>
          <a:off x="13430250" y="6030685"/>
          <a:ext cx="851807" cy="261258"/>
        </a:xfrm>
        <a:prstGeom prst="bentConnector3">
          <a:avLst>
            <a:gd name="adj1" fmla="val -2396"/>
          </a:avLst>
        </a:prstGeom>
        <a:ln w="28575">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21</xdr:col>
      <xdr:colOff>485461</xdr:colOff>
      <xdr:row>23</xdr:row>
      <xdr:rowOff>39149</xdr:rowOff>
    </xdr:from>
    <xdr:to>
      <xdr:col>29</xdr:col>
      <xdr:colOff>560532</xdr:colOff>
      <xdr:row>30</xdr:row>
      <xdr:rowOff>90644</xdr:rowOff>
    </xdr:to>
    <xdr:cxnSp macro="">
      <xdr:nvCxnSpPr>
        <xdr:cNvPr id="11" name="コネクタ: カギ線 10">
          <a:extLst>
            <a:ext uri="{FF2B5EF4-FFF2-40B4-BE49-F238E27FC236}">
              <a16:creationId xmlns:a16="http://schemas.microsoft.com/office/drawing/2014/main" id="{8B8A863C-13A1-4547-9216-091A7B75615A}"/>
            </a:ext>
          </a:extLst>
        </xdr:cNvPr>
        <xdr:cNvCxnSpPr>
          <a:endCxn id="9" idx="1"/>
        </xdr:cNvCxnSpPr>
      </xdr:nvCxnSpPr>
      <xdr:spPr>
        <a:xfrm flipV="1">
          <a:off x="9453615" y="4420649"/>
          <a:ext cx="6185725" cy="1384995"/>
        </a:xfrm>
        <a:prstGeom prst="bentConnector3">
          <a:avLst>
            <a:gd name="adj1" fmla="val 66464"/>
          </a:avLst>
        </a:prstGeom>
        <a:ln w="28575">
          <a:solidFill>
            <a:srgbClr val="00B050"/>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editAs="absolute">
    <xdr:from>
      <xdr:col>25</xdr:col>
      <xdr:colOff>88526</xdr:colOff>
      <xdr:row>44</xdr:row>
      <xdr:rowOff>43542</xdr:rowOff>
    </xdr:from>
    <xdr:to>
      <xdr:col>30</xdr:col>
      <xdr:colOff>640896</xdr:colOff>
      <xdr:row>51</xdr:row>
      <xdr:rowOff>0</xdr:rowOff>
    </xdr:to>
    <xdr:sp macro="" textlink="">
      <xdr:nvSpPr>
        <xdr:cNvPr id="12" name="テキスト ボックス 11">
          <a:extLst>
            <a:ext uri="{FF2B5EF4-FFF2-40B4-BE49-F238E27FC236}">
              <a16:creationId xmlns:a16="http://schemas.microsoft.com/office/drawing/2014/main" id="{651DDDCD-AD48-447F-974F-9DB469F69F26}"/>
            </a:ext>
          </a:extLst>
        </xdr:cNvPr>
        <xdr:cNvSpPr txBox="1"/>
      </xdr:nvSpPr>
      <xdr:spPr>
        <a:xfrm>
          <a:off x="13109201" y="8665028"/>
          <a:ext cx="3752770" cy="1328058"/>
        </a:xfrm>
        <a:prstGeom prst="rect">
          <a:avLst/>
        </a:prstGeom>
        <a:noFill/>
        <a:ln w="9525" cmpd="sng">
          <a:solidFill>
            <a:sysClr val="window" lastClr="FFFFFF">
              <a:shade val="50000"/>
            </a:sysClr>
          </a:solid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ysClr val="windowText" lastClr="000000"/>
              </a:solidFill>
              <a:effectLst/>
              <a:uLnTx/>
              <a:uFillTx/>
              <a:latin typeface="Meiryo UI"/>
              <a:ea typeface="Meiryo UI"/>
              <a:cs typeface="+mn-cs"/>
            </a:rPr>
            <a:t>メールアドレスに使用可能な文字</a:t>
          </a:r>
          <a:endParaRPr kumimoji="1" lang="en-US" altLang="ja-JP" sz="1000" b="1" i="0" u="none" strike="noStrike" kern="0" cap="none" spc="0" normalizeH="0" baseline="0" noProof="0">
            <a:ln>
              <a:noFill/>
            </a:ln>
            <a:solidFill>
              <a:sysClr val="windowText" lastClr="000000"/>
            </a:solidFill>
            <a:effectLst/>
            <a:uLnTx/>
            <a:uFillTx/>
            <a:latin typeface="Meiryo UI"/>
            <a:ea typeface="Meiryo UI"/>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Meiryo UI"/>
              <a:ea typeface="Meiryo UI"/>
              <a:cs typeface="+mn-cs"/>
            </a:rPr>
            <a:t>・アルファベット、数字</a:t>
          </a:r>
          <a:endParaRPr kumimoji="1" lang="en-US" altLang="ja-JP" sz="900" b="0" i="0" u="none" strike="noStrike" kern="0" cap="none" spc="0" normalizeH="0" baseline="0" noProof="0">
            <a:ln>
              <a:noFill/>
            </a:ln>
            <a:solidFill>
              <a:sysClr val="windowText" lastClr="000000"/>
            </a:solidFill>
            <a:effectLst/>
            <a:uLnTx/>
            <a:uFillTx/>
            <a:latin typeface="Meiryo UI"/>
            <a:ea typeface="Meiryo UI"/>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Meiryo UI"/>
              <a:ea typeface="Meiryo UI"/>
              <a:cs typeface="+mn-cs"/>
            </a:rPr>
            <a:t>・ピリオド「 </a:t>
          </a:r>
          <a:r>
            <a:rPr kumimoji="1" lang="en-US" altLang="ja-JP" sz="900" b="0" i="0" u="none" strike="noStrike" kern="0" cap="none" spc="0" normalizeH="0" baseline="0" noProof="0">
              <a:ln>
                <a:noFill/>
              </a:ln>
              <a:solidFill>
                <a:sysClr val="windowText" lastClr="000000"/>
              </a:solidFill>
              <a:effectLst/>
              <a:uLnTx/>
              <a:uFillTx/>
              <a:latin typeface="Meiryo UI"/>
              <a:ea typeface="Meiryo UI"/>
              <a:cs typeface="+mn-cs"/>
            </a:rPr>
            <a:t>. </a:t>
          </a:r>
          <a:r>
            <a:rPr kumimoji="1" lang="ja-JP" altLang="en-US" sz="900" b="0" i="0" u="none" strike="noStrike" kern="0" cap="none" spc="0" normalizeH="0" baseline="0" noProof="0">
              <a:ln>
                <a:noFill/>
              </a:ln>
              <a:solidFill>
                <a:sysClr val="windowText" lastClr="000000"/>
              </a:solidFill>
              <a:effectLst/>
              <a:uLnTx/>
              <a:uFillTx/>
              <a:latin typeface="Meiryo UI"/>
              <a:ea typeface="Meiryo UI"/>
              <a:cs typeface="+mn-cs"/>
            </a:rPr>
            <a:t>」</a:t>
          </a:r>
          <a:endParaRPr kumimoji="1" lang="en-US" altLang="ja-JP" sz="900" b="0" i="0" u="none" strike="noStrike" kern="0" cap="none" spc="0" normalizeH="0" baseline="0" noProof="0">
            <a:ln>
              <a:noFill/>
            </a:ln>
            <a:solidFill>
              <a:sysClr val="windowText" lastClr="000000"/>
            </a:solidFill>
            <a:effectLst/>
            <a:uLnTx/>
            <a:uFillTx/>
            <a:latin typeface="Meiryo UI"/>
            <a:ea typeface="Meiryo UI"/>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Meiryo UI"/>
              <a:ea typeface="Meiryo UI"/>
              <a:cs typeface="+mn-cs"/>
            </a:rPr>
            <a:t>・ハイフン「 </a:t>
          </a:r>
          <a:r>
            <a:rPr kumimoji="1" lang="en-US" altLang="ja-JP" sz="900" b="0" i="0" u="none" strike="noStrike" kern="0" cap="none" spc="0" normalizeH="0" baseline="0" noProof="0">
              <a:ln>
                <a:noFill/>
              </a:ln>
              <a:solidFill>
                <a:sysClr val="windowText" lastClr="000000"/>
              </a:solidFill>
              <a:effectLst/>
              <a:uLnTx/>
              <a:uFillTx/>
              <a:latin typeface="Meiryo UI"/>
              <a:ea typeface="Meiryo UI"/>
              <a:cs typeface="+mn-cs"/>
            </a:rPr>
            <a:t>-</a:t>
          </a:r>
          <a:r>
            <a:rPr kumimoji="1" lang="en-US" altLang="ja-JP" sz="900" b="1" i="0" u="none" strike="noStrike" kern="0" cap="none" spc="0" normalizeH="0" baseline="0" noProof="0">
              <a:ln>
                <a:noFill/>
              </a:ln>
              <a:solidFill>
                <a:sysClr val="windowText" lastClr="000000"/>
              </a:solidFill>
              <a:effectLst/>
              <a:uLnTx/>
              <a:uFillTx/>
              <a:latin typeface="Meiryo UI"/>
              <a:ea typeface="Meiryo UI"/>
              <a:cs typeface="+mn-cs"/>
            </a:rPr>
            <a:t> </a:t>
          </a:r>
          <a:r>
            <a:rPr kumimoji="1" lang="ja-JP" altLang="en-US" sz="900" b="0" i="0" u="none" strike="noStrike" kern="0" cap="none" spc="0" normalizeH="0" baseline="0" noProof="0">
              <a:ln>
                <a:noFill/>
              </a:ln>
              <a:solidFill>
                <a:sysClr val="windowText" lastClr="000000"/>
              </a:solidFill>
              <a:effectLst/>
              <a:uLnTx/>
              <a:uFillTx/>
              <a:latin typeface="Meiryo UI"/>
              <a:ea typeface="Meiryo UI"/>
              <a:cs typeface="+mn-cs"/>
            </a:rPr>
            <a:t>」</a:t>
          </a:r>
          <a:endParaRPr kumimoji="1" lang="en-US" altLang="ja-JP" sz="900" b="0" i="0" u="none" strike="noStrike" kern="0" cap="none" spc="0" normalizeH="0" baseline="0" noProof="0">
            <a:ln>
              <a:noFill/>
            </a:ln>
            <a:solidFill>
              <a:sysClr val="windowText" lastClr="000000"/>
            </a:solidFill>
            <a:effectLst/>
            <a:uLnTx/>
            <a:uFillTx/>
            <a:latin typeface="Meiryo UI"/>
            <a:ea typeface="Meiryo UI"/>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Meiryo UI"/>
              <a:ea typeface="Meiryo UI"/>
              <a:cs typeface="+mn-cs"/>
            </a:rPr>
            <a:t>・アンダーバー「 </a:t>
          </a:r>
          <a:r>
            <a:rPr kumimoji="1" lang="en-US" altLang="ja-JP" sz="900" b="0" i="0" u="none" strike="noStrike" kern="0" cap="none" spc="0" normalizeH="0" baseline="0" noProof="0">
              <a:ln>
                <a:noFill/>
              </a:ln>
              <a:solidFill>
                <a:sysClr val="windowText" lastClr="000000"/>
              </a:solidFill>
              <a:effectLst/>
              <a:uLnTx/>
              <a:uFillTx/>
              <a:latin typeface="Meiryo UI"/>
              <a:ea typeface="Meiryo UI"/>
              <a:cs typeface="+mn-cs"/>
            </a:rPr>
            <a:t>_</a:t>
          </a:r>
          <a:r>
            <a:rPr kumimoji="1" lang="en-US" altLang="ja-JP" sz="900" b="1" i="0" u="none" strike="noStrike" kern="0" cap="none" spc="0" normalizeH="0" baseline="0" noProof="0">
              <a:ln>
                <a:noFill/>
              </a:ln>
              <a:solidFill>
                <a:sysClr val="windowText" lastClr="000000"/>
              </a:solidFill>
              <a:effectLst/>
              <a:uLnTx/>
              <a:uFillTx/>
              <a:latin typeface="Meiryo UI"/>
              <a:ea typeface="Meiryo UI"/>
              <a:cs typeface="+mn-cs"/>
            </a:rPr>
            <a:t> </a:t>
          </a:r>
          <a:r>
            <a:rPr kumimoji="1" lang="ja-JP" altLang="en-US" sz="900" b="0" i="0" u="none" strike="noStrike" kern="0" cap="none" spc="0" normalizeH="0" baseline="0" noProof="0">
              <a:ln>
                <a:noFill/>
              </a:ln>
              <a:solidFill>
                <a:sysClr val="windowText" lastClr="000000"/>
              </a:solidFill>
              <a:effectLst/>
              <a:uLnTx/>
              <a:uFillTx/>
              <a:latin typeface="Meiryo UI"/>
              <a:ea typeface="Meiryo UI"/>
              <a:cs typeface="+mn-cs"/>
            </a:rPr>
            <a:t>」</a:t>
          </a:r>
          <a:endParaRPr kumimoji="1" lang="en-US" altLang="ja-JP" sz="1050" b="0" i="0" u="none" strike="noStrike" kern="0" cap="none" spc="0" normalizeH="0" baseline="0" noProof="0">
            <a:ln>
              <a:noFill/>
            </a:ln>
            <a:solidFill>
              <a:sysClr val="windowText" lastClr="000000"/>
            </a:solidFill>
            <a:effectLst/>
            <a:uLnTx/>
            <a:uFillTx/>
            <a:latin typeface="Meiryo UI"/>
            <a:ea typeface="Meiryo UI"/>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chemeClr val="tx1"/>
              </a:solidFill>
              <a:effectLst/>
              <a:uLnTx/>
              <a:uFillTx/>
              <a:latin typeface="Meiryo UI"/>
              <a:ea typeface="Meiryo UI"/>
              <a:cs typeface="+mn-cs"/>
            </a:rPr>
            <a:t>※</a:t>
          </a:r>
          <a:r>
            <a:rPr kumimoji="1" lang="ja-JP" altLang="en-US" sz="900" b="1" i="0" u="none" strike="noStrike" kern="0" cap="none" spc="0" normalizeH="0" baseline="0" noProof="0">
              <a:ln>
                <a:noFill/>
              </a:ln>
              <a:solidFill>
                <a:schemeClr val="tx1"/>
              </a:solidFill>
              <a:effectLst/>
              <a:uLnTx/>
              <a:uFillTx/>
              <a:latin typeface="Meiryo UI"/>
              <a:ea typeface="Meiryo UI"/>
              <a:cs typeface="+mn-cs"/>
            </a:rPr>
            <a:t>メールの設定を確認し、事務局からのメールが届くようにしてください</a:t>
          </a:r>
        </a:p>
      </xdr:txBody>
    </xdr:sp>
    <xdr:clientData/>
  </xdr:twoCellAnchor>
  <xdr:twoCellAnchor>
    <xdr:from>
      <xdr:col>21</xdr:col>
      <xdr:colOff>1066801</xdr:colOff>
      <xdr:row>29</xdr:row>
      <xdr:rowOff>101668</xdr:rowOff>
    </xdr:from>
    <xdr:to>
      <xdr:col>25</xdr:col>
      <xdr:colOff>435553</xdr:colOff>
      <xdr:row>30</xdr:row>
      <xdr:rowOff>142875</xdr:rowOff>
    </xdr:to>
    <xdr:grpSp>
      <xdr:nvGrpSpPr>
        <xdr:cNvPr id="15" name="グループ化 14">
          <a:extLst>
            <a:ext uri="{FF2B5EF4-FFF2-40B4-BE49-F238E27FC236}">
              <a16:creationId xmlns:a16="http://schemas.microsoft.com/office/drawing/2014/main" id="{EFDFD20F-F8E8-85F2-5CE1-E3490C0E8FE3}"/>
            </a:ext>
          </a:extLst>
        </xdr:cNvPr>
        <xdr:cNvGrpSpPr/>
      </xdr:nvGrpSpPr>
      <xdr:grpSpPr>
        <a:xfrm>
          <a:off x="10020301" y="5626168"/>
          <a:ext cx="3064452" cy="231707"/>
          <a:chOff x="10348625" y="5749435"/>
          <a:chExt cx="2468866" cy="208273"/>
        </a:xfrm>
      </xdr:grpSpPr>
      <xdr:sp macro="" textlink="">
        <xdr:nvSpPr>
          <xdr:cNvPr id="13" name="円弧 12">
            <a:extLst>
              <a:ext uri="{FF2B5EF4-FFF2-40B4-BE49-F238E27FC236}">
                <a16:creationId xmlns:a16="http://schemas.microsoft.com/office/drawing/2014/main" id="{DD47CE17-398A-432E-9D34-120384943C07}"/>
              </a:ext>
            </a:extLst>
          </xdr:cNvPr>
          <xdr:cNvSpPr/>
        </xdr:nvSpPr>
        <xdr:spPr>
          <a:xfrm rot="5400000">
            <a:off x="12720288" y="5860505"/>
            <a:ext cx="95253" cy="99153"/>
          </a:xfrm>
          <a:prstGeom prst="arc">
            <a:avLst>
              <a:gd name="adj1" fmla="val 10719659"/>
              <a:gd name="adj2" fmla="val 327612"/>
            </a:avLst>
          </a:prstGeom>
          <a:ln w="28575"/>
        </xdr:spPr>
        <xdr:style>
          <a:lnRef idx="2">
            <a:schemeClr val="accent1"/>
          </a:lnRef>
          <a:fillRef idx="0">
            <a:schemeClr val="accent1"/>
          </a:fillRef>
          <a:effectRef idx="1">
            <a:schemeClr val="accent1"/>
          </a:effectRef>
          <a:fontRef idx="minor">
            <a:schemeClr val="tx1"/>
          </a:fontRef>
        </xdr:style>
        <xdr:txBody>
          <a:bodyPr rtlCol="0" anchor="ctr"/>
          <a:lstStyle/>
          <a:p>
            <a:pPr algn="l"/>
            <a:endParaRPr kumimoji="1" lang="ja-JP" altLang="en-US" sz="1100"/>
          </a:p>
        </xdr:txBody>
      </xdr:sp>
      <xdr:cxnSp macro="">
        <xdr:nvCxnSpPr>
          <xdr:cNvPr id="14" name="コネクタ: カギ線 13">
            <a:extLst>
              <a:ext uri="{FF2B5EF4-FFF2-40B4-BE49-F238E27FC236}">
                <a16:creationId xmlns:a16="http://schemas.microsoft.com/office/drawing/2014/main" id="{21C2F0F4-AA5F-48AF-988C-724ED03872AC}"/>
              </a:ext>
            </a:extLst>
          </xdr:cNvPr>
          <xdr:cNvCxnSpPr/>
        </xdr:nvCxnSpPr>
        <xdr:spPr>
          <a:xfrm>
            <a:off x="10348625" y="5749435"/>
            <a:ext cx="2418178" cy="97750"/>
          </a:xfrm>
          <a:prstGeom prst="bentConnector3">
            <a:avLst>
              <a:gd name="adj1" fmla="val 100472"/>
            </a:avLst>
          </a:prstGeom>
          <a:ln w="28575">
            <a:tailEnd type="none"/>
          </a:ln>
        </xdr:spPr>
        <xdr:style>
          <a:lnRef idx="2">
            <a:schemeClr val="accent1"/>
          </a:lnRef>
          <a:fillRef idx="0">
            <a:schemeClr val="accent1"/>
          </a:fillRef>
          <a:effectRef idx="1">
            <a:schemeClr val="accent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5</xdr:row>
      <xdr:rowOff>0</xdr:rowOff>
    </xdr:from>
    <xdr:to>
      <xdr:col>5</xdr:col>
      <xdr:colOff>0</xdr:colOff>
      <xdr:row>7</xdr:row>
      <xdr:rowOff>0</xdr:rowOff>
    </xdr:to>
    <xdr:cxnSp macro="">
      <xdr:nvCxnSpPr>
        <xdr:cNvPr id="2" name="直線コネクタ 1">
          <a:extLst>
            <a:ext uri="{FF2B5EF4-FFF2-40B4-BE49-F238E27FC236}">
              <a16:creationId xmlns:a16="http://schemas.microsoft.com/office/drawing/2014/main" id="{1CE38AF2-3A11-46D9-A796-CDB20864A6F3}"/>
            </a:ext>
          </a:extLst>
        </xdr:cNvPr>
        <xdr:cNvCxnSpPr/>
      </xdr:nvCxnSpPr>
      <xdr:spPr>
        <a:xfrm>
          <a:off x="56029" y="1355912"/>
          <a:ext cx="2319618" cy="605117"/>
        </a:xfrm>
        <a:prstGeom prst="line">
          <a:avLst/>
        </a:prstGeom>
        <a:ln w="9525"/>
      </xdr:spPr>
      <xdr:style>
        <a:lnRef idx="2">
          <a:schemeClr val="dk1"/>
        </a:lnRef>
        <a:fillRef idx="0">
          <a:schemeClr val="dk1"/>
        </a:fillRef>
        <a:effectRef idx="1">
          <a:schemeClr val="dk1"/>
        </a:effectRef>
        <a:fontRef idx="minor">
          <a:schemeClr val="tx1"/>
        </a:fontRef>
      </xdr:style>
    </xdr:cxnSp>
    <xdr:clientData/>
  </xdr:twoCellAnchor>
  <xdr:twoCellAnchor>
    <xdr:from>
      <xdr:col>1</xdr:col>
      <xdr:colOff>0</xdr:colOff>
      <xdr:row>23</xdr:row>
      <xdr:rowOff>0</xdr:rowOff>
    </xdr:from>
    <xdr:to>
      <xdr:col>4</xdr:col>
      <xdr:colOff>0</xdr:colOff>
      <xdr:row>26</xdr:row>
      <xdr:rowOff>0</xdr:rowOff>
    </xdr:to>
    <xdr:cxnSp macro="">
      <xdr:nvCxnSpPr>
        <xdr:cNvPr id="4" name="直線コネクタ 3">
          <a:extLst>
            <a:ext uri="{FF2B5EF4-FFF2-40B4-BE49-F238E27FC236}">
              <a16:creationId xmlns:a16="http://schemas.microsoft.com/office/drawing/2014/main" id="{EBB861A9-3DCD-46B0-A57F-01A5773D52C2}"/>
            </a:ext>
          </a:extLst>
        </xdr:cNvPr>
        <xdr:cNvCxnSpPr/>
      </xdr:nvCxnSpPr>
      <xdr:spPr>
        <a:xfrm>
          <a:off x="57150" y="5238750"/>
          <a:ext cx="1628775" cy="800100"/>
        </a:xfrm>
        <a:prstGeom prst="line">
          <a:avLst/>
        </a:prstGeom>
        <a:ln w="9525"/>
      </xdr:spPr>
      <xdr:style>
        <a:lnRef idx="2">
          <a:schemeClr val="dk1"/>
        </a:lnRef>
        <a:fillRef idx="0">
          <a:schemeClr val="dk1"/>
        </a:fillRef>
        <a:effectRef idx="1">
          <a:schemeClr val="dk1"/>
        </a:effectRef>
        <a:fontRef idx="minor">
          <a:schemeClr val="tx1"/>
        </a:fontRef>
      </xdr:style>
    </xdr:cxnSp>
    <xdr:clientData/>
  </xdr:twoCellAnchor>
  <xdr:twoCellAnchor>
    <xdr:from>
      <xdr:col>7</xdr:col>
      <xdr:colOff>0</xdr:colOff>
      <xdr:row>38</xdr:row>
      <xdr:rowOff>0</xdr:rowOff>
    </xdr:from>
    <xdr:to>
      <xdr:col>9</xdr:col>
      <xdr:colOff>0</xdr:colOff>
      <xdr:row>40</xdr:row>
      <xdr:rowOff>0</xdr:rowOff>
    </xdr:to>
    <xdr:cxnSp macro="">
      <xdr:nvCxnSpPr>
        <xdr:cNvPr id="5" name="直線コネクタ 4">
          <a:extLst>
            <a:ext uri="{FF2B5EF4-FFF2-40B4-BE49-F238E27FC236}">
              <a16:creationId xmlns:a16="http://schemas.microsoft.com/office/drawing/2014/main" id="{B6B91320-C871-4F83-B8AD-879589ECB135}"/>
            </a:ext>
          </a:extLst>
        </xdr:cNvPr>
        <xdr:cNvCxnSpPr/>
      </xdr:nvCxnSpPr>
      <xdr:spPr>
        <a:xfrm>
          <a:off x="4038600" y="9239250"/>
          <a:ext cx="819150" cy="533400"/>
        </a:xfrm>
        <a:prstGeom prst="line">
          <a:avLst/>
        </a:prstGeom>
        <a:ln w="9525"/>
      </xdr:spPr>
      <xdr:style>
        <a:lnRef idx="2">
          <a:schemeClr val="dk1"/>
        </a:lnRef>
        <a:fillRef idx="0">
          <a:schemeClr val="dk1"/>
        </a:fillRef>
        <a:effectRef idx="1">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17</xdr:col>
      <xdr:colOff>47626</xdr:colOff>
      <xdr:row>38</xdr:row>
      <xdr:rowOff>200025</xdr:rowOff>
    </xdr:from>
    <xdr:to>
      <xdr:col>17</xdr:col>
      <xdr:colOff>247650</xdr:colOff>
      <xdr:row>43</xdr:row>
      <xdr:rowOff>66675</xdr:rowOff>
    </xdr:to>
    <xdr:sp macro="" textlink="">
      <xdr:nvSpPr>
        <xdr:cNvPr id="2" name="右大かっこ 1">
          <a:extLst>
            <a:ext uri="{FF2B5EF4-FFF2-40B4-BE49-F238E27FC236}">
              <a16:creationId xmlns:a16="http://schemas.microsoft.com/office/drawing/2014/main" id="{4E5A1C6D-28B0-A3CA-99A9-936254029E02}"/>
            </a:ext>
          </a:extLst>
        </xdr:cNvPr>
        <xdr:cNvSpPr/>
      </xdr:nvSpPr>
      <xdr:spPr>
        <a:xfrm>
          <a:off x="5229226" y="6153150"/>
          <a:ext cx="200024" cy="942975"/>
        </a:xfrm>
        <a:prstGeom prst="rightBracket">
          <a:avLst/>
        </a:prstGeom>
        <a:ln w="31750">
          <a:solidFill>
            <a:schemeClr val="accent1"/>
          </a:solidFill>
          <a:headEnd w="lg" len="med"/>
          <a:tail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kern="1200"/>
        </a:p>
      </xdr:txBody>
    </xdr:sp>
    <xdr:clientData/>
  </xdr:twoCellAnchor>
  <xdr:twoCellAnchor>
    <xdr:from>
      <xdr:col>35</xdr:col>
      <xdr:colOff>41413</xdr:colOff>
      <xdr:row>34</xdr:row>
      <xdr:rowOff>190502</xdr:rowOff>
    </xdr:from>
    <xdr:to>
      <xdr:col>35</xdr:col>
      <xdr:colOff>241437</xdr:colOff>
      <xdr:row>43</xdr:row>
      <xdr:rowOff>57978</xdr:rowOff>
    </xdr:to>
    <xdr:sp macro="" textlink="">
      <xdr:nvSpPr>
        <xdr:cNvPr id="3" name="右大かっこ 2">
          <a:extLst>
            <a:ext uri="{FF2B5EF4-FFF2-40B4-BE49-F238E27FC236}">
              <a16:creationId xmlns:a16="http://schemas.microsoft.com/office/drawing/2014/main" id="{339C82F7-A7BA-437A-BDE4-5EDCBD3EBE3C}"/>
            </a:ext>
          </a:extLst>
        </xdr:cNvPr>
        <xdr:cNvSpPr/>
      </xdr:nvSpPr>
      <xdr:spPr>
        <a:xfrm>
          <a:off x="10369826" y="5309154"/>
          <a:ext cx="200024" cy="1772476"/>
        </a:xfrm>
        <a:prstGeom prst="rightBracket">
          <a:avLst/>
        </a:prstGeom>
        <a:ln w="31750">
          <a:solidFill>
            <a:schemeClr val="accent1"/>
          </a:solidFill>
          <a:headEnd w="lg" len="med"/>
          <a:tail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kern="1200"/>
        </a:p>
      </xdr:txBody>
    </xdr:sp>
    <xdr:clientData/>
  </xdr:twoCellAnchor>
  <xdr:twoCellAnchor>
    <xdr:from>
      <xdr:col>17</xdr:col>
      <xdr:colOff>112059</xdr:colOff>
      <xdr:row>49</xdr:row>
      <xdr:rowOff>358588</xdr:rowOff>
    </xdr:from>
    <xdr:to>
      <xdr:col>17</xdr:col>
      <xdr:colOff>312083</xdr:colOff>
      <xdr:row>54</xdr:row>
      <xdr:rowOff>90767</xdr:rowOff>
    </xdr:to>
    <xdr:sp macro="" textlink="">
      <xdr:nvSpPr>
        <xdr:cNvPr id="6" name="右大かっこ 5">
          <a:extLst>
            <a:ext uri="{FF2B5EF4-FFF2-40B4-BE49-F238E27FC236}">
              <a16:creationId xmlns:a16="http://schemas.microsoft.com/office/drawing/2014/main" id="{CA1314ED-8DD9-4E16-975C-D2E434FB998C}"/>
            </a:ext>
          </a:extLst>
        </xdr:cNvPr>
        <xdr:cNvSpPr/>
      </xdr:nvSpPr>
      <xdr:spPr>
        <a:xfrm>
          <a:off x="6051177" y="11474823"/>
          <a:ext cx="200024" cy="1457885"/>
        </a:xfrm>
        <a:prstGeom prst="rightBracket">
          <a:avLst/>
        </a:prstGeom>
        <a:ln w="31750">
          <a:solidFill>
            <a:schemeClr val="accent1"/>
          </a:solidFill>
          <a:headEnd w="lg" len="med"/>
          <a:tail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kern="1200"/>
        </a:p>
      </xdr:txBody>
    </xdr:sp>
    <xdr:clientData/>
  </xdr:twoCellAnchor>
  <xdr:twoCellAnchor>
    <xdr:from>
      <xdr:col>35</xdr:col>
      <xdr:colOff>30110</xdr:colOff>
      <xdr:row>53</xdr:row>
      <xdr:rowOff>176761</xdr:rowOff>
    </xdr:from>
    <xdr:to>
      <xdr:col>35</xdr:col>
      <xdr:colOff>230134</xdr:colOff>
      <xdr:row>54</xdr:row>
      <xdr:rowOff>248479</xdr:rowOff>
    </xdr:to>
    <xdr:sp macro="" textlink="">
      <xdr:nvSpPr>
        <xdr:cNvPr id="7" name="右大かっこ 6">
          <a:extLst>
            <a:ext uri="{FF2B5EF4-FFF2-40B4-BE49-F238E27FC236}">
              <a16:creationId xmlns:a16="http://schemas.microsoft.com/office/drawing/2014/main" id="{BC9C94A4-C7B5-471D-B39A-3BCDCF631F17}"/>
            </a:ext>
          </a:extLst>
        </xdr:cNvPr>
        <xdr:cNvSpPr/>
      </xdr:nvSpPr>
      <xdr:spPr>
        <a:xfrm>
          <a:off x="11882523" y="12600674"/>
          <a:ext cx="200024" cy="452718"/>
        </a:xfrm>
        <a:prstGeom prst="rightBracket">
          <a:avLst/>
        </a:prstGeom>
        <a:ln w="31750">
          <a:solidFill>
            <a:schemeClr val="accent1"/>
          </a:solidFill>
          <a:headEnd w="lg" len="med"/>
          <a:tail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kern="1200"/>
        </a:p>
      </xdr:txBody>
    </xdr:sp>
    <xdr:clientData/>
  </xdr:twoCellAnchor>
</xdr:wsDr>
</file>

<file path=xl/theme/theme1.xml><?xml version="1.0" encoding="utf-8"?>
<a:theme xmlns:a="http://schemas.openxmlformats.org/drawingml/2006/main" name="メイリオUI">
  <a:themeElements>
    <a:clrScheme name="アクセントカラー">
      <a:dk1>
        <a:sysClr val="windowText" lastClr="000000"/>
      </a:dk1>
      <a:lt1>
        <a:sysClr val="window" lastClr="FFFFFF"/>
      </a:lt1>
      <a:dk2>
        <a:srgbClr val="0E2841"/>
      </a:dk2>
      <a:lt2>
        <a:srgbClr val="E8E8E8"/>
      </a:lt2>
      <a:accent1>
        <a:srgbClr val="FF2800"/>
      </a:accent1>
      <a:accent2>
        <a:srgbClr val="FAF500"/>
      </a:accent2>
      <a:accent3>
        <a:srgbClr val="35A16B"/>
      </a:accent3>
      <a:accent4>
        <a:srgbClr val="9A0079"/>
      </a:accent4>
      <a:accent5>
        <a:srgbClr val="66CCFF"/>
      </a:accent5>
      <a:accent6>
        <a:srgbClr val="FF9900"/>
      </a:accent6>
      <a:hlink>
        <a:srgbClr val="467886"/>
      </a:hlink>
      <a:folHlink>
        <a:srgbClr val="96607D"/>
      </a:folHlink>
    </a:clrScheme>
    <a:fontScheme name="ユーザー定義 5">
      <a:majorFont>
        <a:latin typeface="Segoe UI Symbol"/>
        <a:ea typeface="Meiryo UI"/>
        <a:cs typeface=""/>
      </a:majorFont>
      <a:minorFont>
        <a:latin typeface="Segoe UI Symbol"/>
        <a:ea typeface="Meiryo UI"/>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6D76C-A0E1-4654-A7A9-729865A6B16C}">
  <sheetPr codeName="Sheet1">
    <tabColor theme="1"/>
    <pageSetUpPr fitToPage="1"/>
  </sheetPr>
  <dimension ref="B2:Y95"/>
  <sheetViews>
    <sheetView showGridLines="0" tabSelected="1" zoomScaleNormal="100" workbookViewId="0"/>
  </sheetViews>
  <sheetFormatPr defaultColWidth="9.140625" defaultRowHeight="14.25" x14ac:dyDescent="0.15"/>
  <cols>
    <col min="1" max="1" width="3.7109375" style="1" customWidth="1"/>
    <col min="2" max="2" width="1.7109375" style="1" customWidth="1"/>
    <col min="3" max="3" width="38.5703125" style="1" customWidth="1"/>
    <col min="4" max="4" width="78.7109375" style="1" customWidth="1"/>
    <col min="5" max="16384" width="9.140625" style="1"/>
  </cols>
  <sheetData>
    <row r="2" spans="2:4" ht="21" x14ac:dyDescent="0.15">
      <c r="B2" s="82" t="s">
        <v>455</v>
      </c>
    </row>
    <row r="3" spans="2:4" ht="14.25" customHeight="1" x14ac:dyDescent="0.15"/>
    <row r="4" spans="2:4" ht="14.25" customHeight="1" x14ac:dyDescent="0.15">
      <c r="B4" s="21" t="s">
        <v>201</v>
      </c>
    </row>
    <row r="5" spans="2:4" ht="14.25" customHeight="1" x14ac:dyDescent="0.15">
      <c r="B5" s="53" t="s">
        <v>456</v>
      </c>
    </row>
    <row r="6" spans="2:4" ht="14.25" customHeight="1" x14ac:dyDescent="0.15">
      <c r="B6" s="53" t="s">
        <v>457</v>
      </c>
    </row>
    <row r="7" spans="2:4" ht="14.25" customHeight="1" x14ac:dyDescent="0.15"/>
    <row r="8" spans="2:4" ht="14.25" customHeight="1" x14ac:dyDescent="0.15">
      <c r="B8" s="337" t="s">
        <v>200</v>
      </c>
      <c r="C8" s="337"/>
      <c r="D8" s="55" t="s">
        <v>202</v>
      </c>
    </row>
    <row r="9" spans="2:4" ht="14.25" customHeight="1" x14ac:dyDescent="0.15">
      <c r="B9" s="338" t="s">
        <v>217</v>
      </c>
      <c r="C9" s="338"/>
      <c r="D9" s="56" t="s">
        <v>218</v>
      </c>
    </row>
    <row r="10" spans="2:4" ht="14.25" customHeight="1" x14ac:dyDescent="0.15">
      <c r="B10" s="338" t="s">
        <v>464</v>
      </c>
      <c r="C10" s="338"/>
      <c r="D10" s="56" t="s">
        <v>219</v>
      </c>
    </row>
    <row r="11" spans="2:4" ht="14.25" customHeight="1" x14ac:dyDescent="0.15">
      <c r="B11" s="53"/>
    </row>
    <row r="12" spans="2:4" ht="14.25" customHeight="1" x14ac:dyDescent="0.15">
      <c r="B12" s="53"/>
    </row>
    <row r="13" spans="2:4" ht="14.25" customHeight="1" x14ac:dyDescent="0.15">
      <c r="B13" s="54" t="s">
        <v>333</v>
      </c>
    </row>
    <row r="14" spans="2:4" ht="14.25" customHeight="1" x14ac:dyDescent="0.15">
      <c r="B14" s="1" t="s">
        <v>342</v>
      </c>
    </row>
    <row r="15" spans="2:4" ht="14.25" customHeight="1" x14ac:dyDescent="0.15">
      <c r="B15" s="53" t="s">
        <v>458</v>
      </c>
    </row>
    <row r="16" spans="2:4" ht="14.25" customHeight="1" x14ac:dyDescent="0.15">
      <c r="B16" s="53"/>
    </row>
    <row r="17" spans="2:4" ht="14.25" customHeight="1" x14ac:dyDescent="0.15">
      <c r="B17" s="335" t="s">
        <v>335</v>
      </c>
      <c r="C17" s="336"/>
      <c r="D17" s="192" t="s">
        <v>340</v>
      </c>
    </row>
    <row r="18" spans="2:4" ht="14.25" customHeight="1" x14ac:dyDescent="0.15">
      <c r="B18" s="339" t="s">
        <v>334</v>
      </c>
      <c r="C18" s="340"/>
      <c r="D18" s="193" t="s">
        <v>336</v>
      </c>
    </row>
    <row r="19" spans="2:4" ht="14.25" customHeight="1" x14ac:dyDescent="0.15">
      <c r="B19" s="333" t="s">
        <v>337</v>
      </c>
      <c r="C19" s="334"/>
      <c r="D19" s="193" t="s">
        <v>353</v>
      </c>
    </row>
    <row r="20" spans="2:4" ht="14.25" customHeight="1" x14ac:dyDescent="0.15">
      <c r="B20" s="333" t="s">
        <v>341</v>
      </c>
      <c r="C20" s="334"/>
      <c r="D20" s="193" t="s">
        <v>352</v>
      </c>
    </row>
    <row r="21" spans="2:4" ht="13.9" customHeight="1" x14ac:dyDescent="0.15">
      <c r="B21" s="333" t="s">
        <v>338</v>
      </c>
      <c r="C21" s="334"/>
      <c r="D21" s="193" t="s">
        <v>339</v>
      </c>
    </row>
    <row r="22" spans="2:4" ht="14.25" customHeight="1" x14ac:dyDescent="0.15">
      <c r="B22" s="53"/>
    </row>
    <row r="23" spans="2:4" ht="14.25" customHeight="1" x14ac:dyDescent="0.15">
      <c r="B23" s="53"/>
    </row>
    <row r="24" spans="2:4" ht="14.25" customHeight="1" x14ac:dyDescent="0.15">
      <c r="B24" s="54" t="s">
        <v>343</v>
      </c>
    </row>
    <row r="25" spans="2:4" ht="14.25" customHeight="1" x14ac:dyDescent="0.15">
      <c r="B25" s="53" t="s">
        <v>210</v>
      </c>
    </row>
    <row r="26" spans="2:4" ht="14.25" customHeight="1" x14ac:dyDescent="0.15">
      <c r="B26" s="1" t="s">
        <v>459</v>
      </c>
    </row>
    <row r="27" spans="2:4" ht="14.25" customHeight="1" x14ac:dyDescent="0.15"/>
    <row r="28" spans="2:4" ht="14.25" customHeight="1" x14ac:dyDescent="0.15"/>
    <row r="29" spans="2:4" ht="14.25" customHeight="1" x14ac:dyDescent="0.15">
      <c r="B29" s="21" t="s">
        <v>344</v>
      </c>
    </row>
    <row r="30" spans="2:4" ht="14.25" customHeight="1" x14ac:dyDescent="0.15">
      <c r="B30" s="53" t="s">
        <v>211</v>
      </c>
    </row>
    <row r="31" spans="2:4" ht="14.25" customHeight="1" x14ac:dyDescent="0.15">
      <c r="B31" s="1" t="s">
        <v>460</v>
      </c>
    </row>
    <row r="32" spans="2:4" ht="14.25" customHeight="1" x14ac:dyDescent="0.15"/>
    <row r="33" spans="2:25" ht="14.25" customHeight="1" x14ac:dyDescent="0.15"/>
    <row r="34" spans="2:25" ht="14.25" customHeight="1" x14ac:dyDescent="0.15">
      <c r="B34" s="21" t="s">
        <v>345</v>
      </c>
    </row>
    <row r="35" spans="2:25" ht="14.25" customHeight="1" x14ac:dyDescent="0.15">
      <c r="B35" s="53" t="s">
        <v>331</v>
      </c>
    </row>
    <row r="36" spans="2:25" ht="14.25" customHeight="1" x14ac:dyDescent="0.15">
      <c r="C36" s="53"/>
    </row>
    <row r="37" spans="2:25" ht="14.25" customHeight="1" x14ac:dyDescent="0.15">
      <c r="C37" s="300" t="s">
        <v>220</v>
      </c>
      <c r="D37" s="301"/>
    </row>
    <row r="38" spans="2:25" ht="14.25" customHeight="1" x14ac:dyDescent="0.15">
      <c r="C38" s="302" t="s">
        <v>221</v>
      </c>
      <c r="D38" s="301" t="s">
        <v>222</v>
      </c>
    </row>
    <row r="39" spans="2:25" ht="14.25" customHeight="1" x14ac:dyDescent="0.15">
      <c r="C39" s="302" t="s">
        <v>223</v>
      </c>
      <c r="D39" s="301" t="s">
        <v>379</v>
      </c>
      <c r="F39" s="5"/>
      <c r="G39" s="5"/>
      <c r="H39" s="5"/>
      <c r="I39" s="5"/>
      <c r="J39" s="5"/>
      <c r="K39" s="5"/>
      <c r="L39" s="5"/>
      <c r="M39" s="5"/>
      <c r="N39" s="5"/>
      <c r="O39" s="5"/>
      <c r="P39" s="5"/>
      <c r="Q39" s="5"/>
      <c r="R39" s="5"/>
      <c r="S39" s="5"/>
      <c r="T39" s="5"/>
      <c r="U39" s="5"/>
      <c r="V39" s="5"/>
      <c r="W39" s="5"/>
      <c r="X39" s="5"/>
      <c r="Y39" s="5"/>
    </row>
    <row r="40" spans="2:25" ht="14.25" customHeight="1" x14ac:dyDescent="0.15">
      <c r="C40" s="302" t="s">
        <v>224</v>
      </c>
      <c r="D40" s="301" t="s">
        <v>225</v>
      </c>
      <c r="F40" s="5"/>
      <c r="G40" s="5"/>
      <c r="H40" s="5"/>
      <c r="I40" s="5"/>
      <c r="J40" s="5"/>
      <c r="K40" s="5"/>
      <c r="L40" s="5"/>
      <c r="M40" s="5"/>
      <c r="N40" s="5"/>
      <c r="O40" s="5"/>
      <c r="P40" s="5"/>
      <c r="Q40" s="5"/>
      <c r="R40" s="5"/>
      <c r="S40" s="5"/>
      <c r="T40" s="5"/>
      <c r="U40" s="5"/>
      <c r="V40" s="5"/>
      <c r="W40" s="5"/>
      <c r="X40" s="5"/>
      <c r="Y40" s="5"/>
    </row>
    <row r="41" spans="2:25" ht="14.25" customHeight="1" x14ac:dyDescent="0.15">
      <c r="C41" s="300" t="s">
        <v>226</v>
      </c>
      <c r="D41" s="301"/>
      <c r="F41" s="5"/>
      <c r="G41" s="5"/>
      <c r="H41" s="5"/>
      <c r="I41" s="5"/>
      <c r="J41" s="5"/>
      <c r="K41" s="5"/>
      <c r="L41" s="5"/>
      <c r="M41" s="5"/>
      <c r="N41" s="5"/>
      <c r="O41" s="5"/>
      <c r="P41" s="5"/>
      <c r="Q41" s="5"/>
      <c r="R41" s="5"/>
      <c r="S41" s="5"/>
      <c r="T41" s="5"/>
      <c r="U41" s="5"/>
      <c r="V41" s="5"/>
      <c r="W41" s="5"/>
      <c r="X41" s="5"/>
      <c r="Y41" s="5"/>
    </row>
    <row r="42" spans="2:25" ht="14.25" customHeight="1" x14ac:dyDescent="0.15">
      <c r="C42" s="302" t="s">
        <v>221</v>
      </c>
      <c r="D42" s="301" t="s">
        <v>222</v>
      </c>
      <c r="F42" s="5"/>
      <c r="G42" s="5"/>
      <c r="H42" s="5"/>
      <c r="I42" s="5"/>
      <c r="J42" s="5"/>
      <c r="K42" s="5"/>
      <c r="L42" s="5"/>
      <c r="M42" s="5"/>
      <c r="N42" s="5"/>
      <c r="O42" s="5"/>
      <c r="P42" s="5"/>
      <c r="Q42" s="5"/>
      <c r="R42" s="5"/>
      <c r="S42" s="5"/>
      <c r="T42" s="5"/>
      <c r="U42" s="5"/>
      <c r="V42" s="5"/>
      <c r="W42" s="5"/>
      <c r="X42" s="5"/>
      <c r="Y42" s="5"/>
    </row>
    <row r="43" spans="2:25" ht="14.25" customHeight="1" x14ac:dyDescent="0.15">
      <c r="C43" s="302" t="s">
        <v>223</v>
      </c>
      <c r="D43" s="301" t="s">
        <v>227</v>
      </c>
    </row>
    <row r="44" spans="2:25" ht="14.25" customHeight="1" x14ac:dyDescent="0.15">
      <c r="C44" s="302" t="s">
        <v>224</v>
      </c>
      <c r="D44" s="301" t="s">
        <v>380</v>
      </c>
    </row>
    <row r="45" spans="2:25" ht="14.25" customHeight="1" x14ac:dyDescent="0.15">
      <c r="C45" s="77"/>
      <c r="D45" s="76"/>
    </row>
    <row r="46" spans="2:25" ht="14.25" customHeight="1" x14ac:dyDescent="0.15">
      <c r="C46" s="53" t="s">
        <v>228</v>
      </c>
    </row>
    <row r="47" spans="2:25" ht="14.25" customHeight="1" x14ac:dyDescent="0.15">
      <c r="C47" s="53" t="s">
        <v>229</v>
      </c>
    </row>
    <row r="48" spans="2:25" ht="14.25" customHeight="1" x14ac:dyDescent="0.15"/>
    <row r="49" spans="2:6" ht="14.25" customHeight="1" x14ac:dyDescent="0.15"/>
    <row r="50" spans="2:6" ht="14.25" customHeight="1" x14ac:dyDescent="0.15">
      <c r="B50" s="21" t="s">
        <v>346</v>
      </c>
    </row>
    <row r="51" spans="2:6" ht="14.25" customHeight="1" x14ac:dyDescent="0.15">
      <c r="B51" s="1" t="s">
        <v>462</v>
      </c>
    </row>
    <row r="52" spans="2:6" ht="14.25" customHeight="1" x14ac:dyDescent="0.15">
      <c r="B52" s="21" t="s">
        <v>230</v>
      </c>
    </row>
    <row r="53" spans="2:6" ht="14.25" customHeight="1" x14ac:dyDescent="0.15">
      <c r="B53" s="1" t="s">
        <v>461</v>
      </c>
    </row>
    <row r="54" spans="2:6" ht="14.25" customHeight="1" x14ac:dyDescent="0.15">
      <c r="B54" s="21"/>
    </row>
    <row r="55" spans="2:6" ht="14.25" customHeight="1" x14ac:dyDescent="0.15">
      <c r="B55" s="1" t="s">
        <v>231</v>
      </c>
    </row>
    <row r="56" spans="2:6" ht="14.25" customHeight="1" x14ac:dyDescent="0.15">
      <c r="C56" s="53" t="s">
        <v>232</v>
      </c>
    </row>
    <row r="57" spans="2:6" ht="14.25" customHeight="1" x14ac:dyDescent="0.15">
      <c r="C57" s="53" t="s">
        <v>387</v>
      </c>
    </row>
    <row r="58" spans="2:6" ht="14.25" customHeight="1" x14ac:dyDescent="0.15">
      <c r="C58" s="53" t="s">
        <v>233</v>
      </c>
    </row>
    <row r="59" spans="2:6" ht="14.25" customHeight="1" x14ac:dyDescent="0.15">
      <c r="C59" s="53"/>
    </row>
    <row r="60" spans="2:6" ht="14.25" customHeight="1" x14ac:dyDescent="0.15">
      <c r="B60" s="1" t="s">
        <v>234</v>
      </c>
      <c r="F60"/>
    </row>
    <row r="61" spans="2:6" ht="14.25" customHeight="1" x14ac:dyDescent="0.15">
      <c r="C61" s="53" t="s">
        <v>235</v>
      </c>
    </row>
    <row r="62" spans="2:6" ht="14.25" customHeight="1" x14ac:dyDescent="0.15">
      <c r="C62" s="53" t="s">
        <v>236</v>
      </c>
    </row>
    <row r="63" spans="2:6" ht="14.25" customHeight="1" x14ac:dyDescent="0.15">
      <c r="C63" s="53"/>
    </row>
    <row r="64" spans="2:6" ht="14.25" customHeight="1" x14ac:dyDescent="0.15">
      <c r="B64" s="1" t="s">
        <v>237</v>
      </c>
    </row>
    <row r="65" spans="2:4" ht="14.25" customHeight="1" x14ac:dyDescent="0.15">
      <c r="C65" s="53" t="s">
        <v>332</v>
      </c>
    </row>
    <row r="66" spans="2:4" ht="14.25" customHeight="1" x14ac:dyDescent="0.15">
      <c r="C66" s="53" t="s">
        <v>238</v>
      </c>
    </row>
    <row r="67" spans="2:4" ht="14.25" customHeight="1" x14ac:dyDescent="0.15">
      <c r="C67" s="53"/>
    </row>
    <row r="68" spans="2:4" ht="14.25" customHeight="1" x14ac:dyDescent="0.15">
      <c r="C68" s="303" t="s">
        <v>239</v>
      </c>
      <c r="D68" s="304"/>
    </row>
    <row r="69" spans="2:4" ht="14.25" customHeight="1" x14ac:dyDescent="0.15">
      <c r="C69" s="303" t="s">
        <v>240</v>
      </c>
      <c r="D69" s="305"/>
    </row>
    <row r="70" spans="2:4" ht="14.25" customHeight="1" x14ac:dyDescent="0.15">
      <c r="C70" s="302" t="s">
        <v>381</v>
      </c>
      <c r="D70" s="305" t="s">
        <v>382</v>
      </c>
    </row>
    <row r="71" spans="2:4" ht="14.25" customHeight="1" x14ac:dyDescent="0.15">
      <c r="C71" s="302" t="s">
        <v>241</v>
      </c>
      <c r="D71" s="305" t="s">
        <v>242</v>
      </c>
    </row>
    <row r="72" spans="2:4" ht="14.25" customHeight="1" x14ac:dyDescent="0.15">
      <c r="C72" s="302" t="s">
        <v>243</v>
      </c>
      <c r="D72" s="305" t="s">
        <v>244</v>
      </c>
    </row>
    <row r="73" spans="2:4" ht="14.25" customHeight="1" x14ac:dyDescent="0.15">
      <c r="C73" s="303" t="s">
        <v>245</v>
      </c>
      <c r="D73" s="305"/>
    </row>
    <row r="74" spans="2:4" ht="14.25" customHeight="1" x14ac:dyDescent="0.15">
      <c r="C74" s="302" t="s">
        <v>383</v>
      </c>
      <c r="D74" s="306" t="s">
        <v>384</v>
      </c>
    </row>
    <row r="75" spans="2:4" ht="14.25" customHeight="1" x14ac:dyDescent="0.15">
      <c r="C75" s="302" t="s">
        <v>241</v>
      </c>
      <c r="D75" s="305" t="s">
        <v>244</v>
      </c>
    </row>
    <row r="76" spans="2:4" ht="14.25" customHeight="1" x14ac:dyDescent="0.15">
      <c r="C76" s="302" t="s">
        <v>243</v>
      </c>
      <c r="D76" s="305" t="s">
        <v>246</v>
      </c>
    </row>
    <row r="77" spans="2:4" ht="14.25" customHeight="1" x14ac:dyDescent="0.15">
      <c r="C77" s="77"/>
      <c r="D77" s="4"/>
    </row>
    <row r="78" spans="2:4" ht="14.25" customHeight="1" x14ac:dyDescent="0.15">
      <c r="C78" s="77"/>
      <c r="D78" s="4"/>
    </row>
    <row r="79" spans="2:4" ht="14.25" customHeight="1" x14ac:dyDescent="0.15">
      <c r="B79" s="1" t="s">
        <v>247</v>
      </c>
    </row>
    <row r="80" spans="2:4" ht="14.25" customHeight="1" x14ac:dyDescent="0.15">
      <c r="C80" s="1" t="s">
        <v>248</v>
      </c>
    </row>
    <row r="81" spans="2:3" ht="14.25" customHeight="1" x14ac:dyDescent="0.15"/>
    <row r="82" spans="2:3" ht="14.25" customHeight="1" x14ac:dyDescent="0.15">
      <c r="B82" s="1" t="s">
        <v>249</v>
      </c>
    </row>
    <row r="83" spans="2:3" ht="14.25" customHeight="1" x14ac:dyDescent="0.15">
      <c r="C83" s="1" t="s">
        <v>250</v>
      </c>
    </row>
    <row r="84" spans="2:3" ht="14.25" customHeight="1" x14ac:dyDescent="0.15">
      <c r="C84" s="21" t="s">
        <v>348</v>
      </c>
    </row>
    <row r="85" spans="2:3" ht="14.25" customHeight="1" x14ac:dyDescent="0.15"/>
    <row r="86" spans="2:3" ht="14.25" customHeight="1" x14ac:dyDescent="0.15">
      <c r="B86" s="1" t="s">
        <v>349</v>
      </c>
    </row>
    <row r="87" spans="2:3" ht="14.25" customHeight="1" x14ac:dyDescent="0.15">
      <c r="C87" s="1" t="s">
        <v>350</v>
      </c>
    </row>
    <row r="88" spans="2:3" ht="14.25" customHeight="1" x14ac:dyDescent="0.15">
      <c r="C88" s="21" t="s">
        <v>351</v>
      </c>
    </row>
    <row r="89" spans="2:3" ht="14.25" customHeight="1" x14ac:dyDescent="0.15"/>
    <row r="90" spans="2:3" ht="14.25" customHeight="1" x14ac:dyDescent="0.15">
      <c r="B90" s="21" t="s">
        <v>347</v>
      </c>
    </row>
    <row r="91" spans="2:3" ht="14.25" customHeight="1" x14ac:dyDescent="0.15">
      <c r="B91" s="53" t="s">
        <v>262</v>
      </c>
    </row>
    <row r="92" spans="2:3" ht="14.25" customHeight="1" x14ac:dyDescent="0.15">
      <c r="B92" s="53" t="s">
        <v>263</v>
      </c>
    </row>
    <row r="93" spans="2:3" ht="14.25" customHeight="1" x14ac:dyDescent="0.15">
      <c r="B93" s="57" t="s">
        <v>264</v>
      </c>
    </row>
    <row r="94" spans="2:3" ht="14.25" customHeight="1" x14ac:dyDescent="0.15">
      <c r="B94" s="53" t="s">
        <v>265</v>
      </c>
    </row>
    <row r="95" spans="2:3" ht="14.25" customHeight="1" x14ac:dyDescent="0.15">
      <c r="B95" s="53" t="s">
        <v>266</v>
      </c>
    </row>
  </sheetData>
  <sheetProtection algorithmName="SHA-512" hashValue="+Sv2Du6AdxOmuUqx2NQIyk6dyVCq2jK6VFGT6KItoSuontJ/NAyIfC2l1ejBU9Qmtz38n7K/xtPQ5Jw6I8o+8Q==" saltValue="RNO0f2netAFIv53+215yEg==" spinCount="100000" sheet="1" objects="1" scenarios="1"/>
  <mergeCells count="8">
    <mergeCell ref="B20:C20"/>
    <mergeCell ref="B21:C21"/>
    <mergeCell ref="B17:C17"/>
    <mergeCell ref="B8:C8"/>
    <mergeCell ref="B9:C9"/>
    <mergeCell ref="B10:C10"/>
    <mergeCell ref="B18:C18"/>
    <mergeCell ref="B19:C19"/>
  </mergeCells>
  <phoneticPr fontId="2"/>
  <pageMargins left="0.70866141732283472" right="0.70866141732283472" top="0.74803149606299213" bottom="0.74803149606299213" header="0.31496062992125984" footer="0.31496062992125984"/>
  <pageSetup paperSize="9" scale="4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B9279-EBE7-4DD7-BE79-12AB40F3FA5B}">
  <sheetPr codeName="Sheet2">
    <pageSetUpPr fitToPage="1"/>
  </sheetPr>
  <dimension ref="B1:AN55"/>
  <sheetViews>
    <sheetView showGridLines="0" zoomScaleNormal="100" workbookViewId="0">
      <selection activeCell="U2" sqref="U2"/>
    </sheetView>
  </sheetViews>
  <sheetFormatPr defaultColWidth="10.28515625" defaultRowHeight="17.25" x14ac:dyDescent="0.15"/>
  <cols>
    <col min="1" max="1" width="0.85546875" style="23" customWidth="1"/>
    <col min="2" max="2" width="2.28515625" style="23" customWidth="1"/>
    <col min="3" max="3" width="6.140625" style="23" customWidth="1"/>
    <col min="4" max="4" width="4.5703125" style="23" customWidth="1"/>
    <col min="5" max="5" width="13.28515625" style="23" customWidth="1"/>
    <col min="6" max="6" width="10.140625" style="23" customWidth="1"/>
    <col min="7" max="7" width="6.7109375" style="23" customWidth="1"/>
    <col min="8" max="8" width="4.5703125" style="23" customWidth="1"/>
    <col min="9" max="9" width="4.28515625" style="23" customWidth="1"/>
    <col min="10" max="10" width="6.7109375" style="23" customWidth="1"/>
    <col min="11" max="11" width="4.28515625" style="23" customWidth="1"/>
    <col min="12" max="12" width="6.7109375" style="23" customWidth="1"/>
    <col min="13" max="13" width="4.28515625" style="23" customWidth="1"/>
    <col min="14" max="14" width="6.7109375" style="23" customWidth="1"/>
    <col min="15" max="15" width="4.28515625" style="23" customWidth="1"/>
    <col min="16" max="16" width="6.7109375" style="23" customWidth="1"/>
    <col min="17" max="17" width="4.28515625" style="23" customWidth="1"/>
    <col min="18" max="18" width="0.85546875" style="23" customWidth="1"/>
    <col min="19" max="19" width="0.85546875" style="25" customWidth="1"/>
    <col min="20" max="20" width="19" style="150" customWidth="1"/>
    <col min="21" max="22" width="16.7109375" style="151" customWidth="1"/>
    <col min="23" max="23" width="5.28515625" style="151" customWidth="1"/>
    <col min="24" max="25" width="16.7109375" style="151" customWidth="1"/>
    <col min="26" max="26" width="10.28515625" style="151"/>
    <col min="27" max="27" width="5.28515625" style="151" customWidth="1"/>
    <col min="28" max="31" width="10.28515625" style="152"/>
    <col min="32" max="32" width="10.85546875" style="32" hidden="1" customWidth="1"/>
    <col min="33" max="39" width="10.28515625" style="30" hidden="1" customWidth="1"/>
    <col min="40" max="40" width="0" style="30" hidden="1" customWidth="1"/>
    <col min="41" max="16384" width="10.28515625" style="23"/>
  </cols>
  <sheetData>
    <row r="1" spans="2:33" ht="15.6" customHeight="1" thickBot="1" x14ac:dyDescent="0.2">
      <c r="B1" s="22" t="s">
        <v>57</v>
      </c>
      <c r="S1" s="24"/>
      <c r="T1" s="150" t="s">
        <v>58</v>
      </c>
      <c r="AF1" s="28" t="s">
        <v>59</v>
      </c>
      <c r="AG1" s="29" t="s">
        <v>60</v>
      </c>
    </row>
    <row r="2" spans="2:33" ht="15.6" customHeight="1" thickBot="1" x14ac:dyDescent="0.2">
      <c r="M2" s="31" t="s">
        <v>61</v>
      </c>
      <c r="N2" s="360" t="str">
        <f>IF(U2&lt;&gt;"",U2,IF(AND(U2="",U5&lt;&gt;""),"-",""))</f>
        <v/>
      </c>
      <c r="O2" s="360"/>
      <c r="P2" s="360"/>
      <c r="Q2" s="31" t="s">
        <v>62</v>
      </c>
      <c r="S2" s="24"/>
      <c r="U2" s="153"/>
      <c r="Y2" s="154"/>
      <c r="Z2" s="150" t="s">
        <v>325</v>
      </c>
      <c r="AF2" s="32" t="s">
        <v>63</v>
      </c>
      <c r="AG2" s="33" t="s">
        <v>64</v>
      </c>
    </row>
    <row r="3" spans="2:33" ht="15.6" customHeight="1" thickBot="1" x14ac:dyDescent="0.2">
      <c r="K3" s="34" t="s">
        <v>65</v>
      </c>
      <c r="L3" s="148" t="str">
        <f>IF($U5="","",TEXT($U5,"e"))</f>
        <v/>
      </c>
      <c r="M3" s="35" t="s">
        <v>66</v>
      </c>
      <c r="N3" s="148" t="str">
        <f>IF($U5="","",TEXT($U5,"m"))</f>
        <v/>
      </c>
      <c r="O3" s="35" t="s">
        <v>67</v>
      </c>
      <c r="P3" s="148" t="str">
        <f>IF($U5="","",TEXT($U5,"d"))</f>
        <v/>
      </c>
      <c r="Q3" s="35" t="s">
        <v>68</v>
      </c>
      <c r="S3" s="24"/>
      <c r="Y3" s="155"/>
      <c r="Z3" s="150" t="s">
        <v>69</v>
      </c>
      <c r="AF3" s="32" t="s">
        <v>70</v>
      </c>
      <c r="AG3" s="33" t="s">
        <v>26</v>
      </c>
    </row>
    <row r="4" spans="2:33" ht="15.6" customHeight="1" thickBot="1" x14ac:dyDescent="0.2">
      <c r="B4" s="22" t="s">
        <v>71</v>
      </c>
      <c r="C4" s="26"/>
      <c r="S4" s="24"/>
      <c r="T4" s="150" t="s">
        <v>72</v>
      </c>
      <c r="AF4" s="32" t="s">
        <v>73</v>
      </c>
      <c r="AG4" s="33" t="s">
        <v>74</v>
      </c>
    </row>
    <row r="5" spans="2:33" ht="15.6" customHeight="1" thickBot="1" x14ac:dyDescent="0.2">
      <c r="B5" s="22" t="s">
        <v>359</v>
      </c>
      <c r="C5" s="26"/>
      <c r="S5" s="24"/>
      <c r="U5" s="156"/>
      <c r="V5" s="307" t="s">
        <v>386</v>
      </c>
      <c r="AF5" s="32" t="s">
        <v>76</v>
      </c>
      <c r="AG5" s="33" t="s">
        <v>77</v>
      </c>
    </row>
    <row r="6" spans="2:33" ht="15.6" customHeight="1" x14ac:dyDescent="0.15">
      <c r="B6" s="22" t="s">
        <v>78</v>
      </c>
      <c r="C6" s="26"/>
      <c r="S6" s="24"/>
      <c r="U6" s="158" t="str">
        <f>IF(U40&lt;&gt;"","※事業完了日より前の日付が入っています","")</f>
        <v/>
      </c>
      <c r="AF6" s="32" t="s">
        <v>79</v>
      </c>
      <c r="AG6" s="33" t="s">
        <v>80</v>
      </c>
    </row>
    <row r="7" spans="2:33" ht="15.6" customHeight="1" x14ac:dyDescent="0.15">
      <c r="B7" s="22" t="s">
        <v>75</v>
      </c>
      <c r="C7" s="26"/>
      <c r="S7" s="24"/>
      <c r="AF7" s="32" t="s">
        <v>81</v>
      </c>
    </row>
    <row r="8" spans="2:33" ht="15.6" customHeight="1" x14ac:dyDescent="0.15">
      <c r="B8" s="22"/>
      <c r="S8" s="24"/>
      <c r="T8" s="150" t="s">
        <v>327</v>
      </c>
      <c r="AF8" s="32" t="s">
        <v>83</v>
      </c>
    </row>
    <row r="9" spans="2:33" ht="15.6" customHeight="1" x14ac:dyDescent="0.15">
      <c r="G9" s="36" t="s">
        <v>84</v>
      </c>
      <c r="H9" s="361" t="s">
        <v>85</v>
      </c>
      <c r="I9" s="361"/>
      <c r="J9" s="362" t="str">
        <f>U11&amp;U12&amp;""</f>
        <v/>
      </c>
      <c r="K9" s="362"/>
      <c r="L9" s="362"/>
      <c r="M9" s="362"/>
      <c r="N9" s="362"/>
      <c r="O9" s="362"/>
      <c r="P9" s="362"/>
      <c r="Q9" s="362"/>
      <c r="S9" s="24"/>
      <c r="T9" s="159" t="s">
        <v>82</v>
      </c>
      <c r="AF9" s="32" t="s">
        <v>87</v>
      </c>
    </row>
    <row r="10" spans="2:33" ht="15.6" customHeight="1" thickBot="1" x14ac:dyDescent="0.2">
      <c r="E10" s="22"/>
      <c r="F10" s="22"/>
      <c r="J10" s="362" t="str">
        <f>U13&amp;U14&amp;""</f>
        <v/>
      </c>
      <c r="K10" s="362"/>
      <c r="L10" s="362"/>
      <c r="M10" s="362"/>
      <c r="N10" s="362"/>
      <c r="O10" s="362"/>
      <c r="P10" s="362"/>
      <c r="Q10" s="362"/>
      <c r="S10" s="24"/>
      <c r="T10" s="160" t="s">
        <v>86</v>
      </c>
      <c r="AF10" s="32" t="s">
        <v>90</v>
      </c>
    </row>
    <row r="11" spans="2:33" ht="15.6" customHeight="1" thickBot="1" x14ac:dyDescent="0.2">
      <c r="H11" s="363" t="s">
        <v>91</v>
      </c>
      <c r="I11" s="363"/>
      <c r="J11" s="362" t="str">
        <f>U16&amp;""</f>
        <v/>
      </c>
      <c r="K11" s="362"/>
      <c r="L11" s="362"/>
      <c r="M11" s="362"/>
      <c r="N11" s="362"/>
      <c r="O11" s="362"/>
      <c r="P11" s="362"/>
      <c r="Q11" s="362"/>
      <c r="S11" s="24"/>
      <c r="T11" s="160" t="s">
        <v>88</v>
      </c>
      <c r="U11" s="161"/>
      <c r="V11" s="157" t="s">
        <v>89</v>
      </c>
      <c r="AF11" s="32" t="s">
        <v>93</v>
      </c>
    </row>
    <row r="12" spans="2:33" ht="15.6" customHeight="1" thickBot="1" x14ac:dyDescent="0.2">
      <c r="H12" s="363"/>
      <c r="I12" s="363"/>
      <c r="J12" s="362"/>
      <c r="K12" s="362"/>
      <c r="L12" s="362"/>
      <c r="M12" s="362"/>
      <c r="N12" s="362"/>
      <c r="O12" s="362"/>
      <c r="P12" s="362"/>
      <c r="Q12" s="362"/>
      <c r="S12" s="24"/>
      <c r="T12" s="160" t="s">
        <v>92</v>
      </c>
      <c r="U12" s="341"/>
      <c r="V12" s="342"/>
      <c r="AF12" s="32" t="s">
        <v>95</v>
      </c>
    </row>
    <row r="13" spans="2:33" ht="15.6" customHeight="1" thickBot="1" x14ac:dyDescent="0.2">
      <c r="H13" s="363" t="s">
        <v>96</v>
      </c>
      <c r="I13" s="363"/>
      <c r="J13" s="362" t="str">
        <f>TRIM(U18&amp;" "&amp;U20&amp;" "&amp;V20)</f>
        <v/>
      </c>
      <c r="K13" s="362"/>
      <c r="L13" s="362"/>
      <c r="M13" s="362"/>
      <c r="N13" s="362"/>
      <c r="O13" s="362"/>
      <c r="P13" s="362"/>
      <c r="Q13" s="362"/>
      <c r="S13" s="24"/>
      <c r="T13" s="160" t="s">
        <v>94</v>
      </c>
      <c r="U13" s="341"/>
      <c r="V13" s="342"/>
      <c r="AF13" s="32" t="s">
        <v>97</v>
      </c>
    </row>
    <row r="14" spans="2:33" ht="15.6" customHeight="1" thickBot="1" x14ac:dyDescent="0.2">
      <c r="B14" s="22"/>
      <c r="S14" s="24"/>
      <c r="T14" s="160" t="s">
        <v>198</v>
      </c>
      <c r="U14" s="343"/>
      <c r="V14" s="344"/>
      <c r="AF14" s="32" t="s">
        <v>98</v>
      </c>
    </row>
    <row r="15" spans="2:33" ht="15.6" customHeight="1" thickBot="1" x14ac:dyDescent="0.2">
      <c r="C15" s="37" t="s">
        <v>65</v>
      </c>
      <c r="D15" s="149" t="str">
        <f>IF(OR(U5&lt;&gt;"",U11&lt;&gt;"",U16&lt;&gt;""),7,"")</f>
        <v/>
      </c>
      <c r="E15" s="361" t="s">
        <v>99</v>
      </c>
      <c r="F15" s="361"/>
      <c r="G15" s="361"/>
      <c r="H15" s="361"/>
      <c r="I15" s="361"/>
      <c r="J15" s="361"/>
      <c r="K15" s="361"/>
      <c r="L15" s="361"/>
      <c r="M15" s="361"/>
      <c r="N15" s="361"/>
      <c r="O15" s="361"/>
      <c r="P15" s="361"/>
      <c r="Q15" s="361"/>
      <c r="S15" s="24"/>
      <c r="AF15" s="32" t="s">
        <v>100</v>
      </c>
    </row>
    <row r="16" spans="2:33" ht="15.6" customHeight="1" thickBot="1" x14ac:dyDescent="0.2">
      <c r="B16" s="22"/>
      <c r="C16" s="26" t="s">
        <v>101</v>
      </c>
      <c r="S16" s="24"/>
      <c r="T16" s="160" t="s">
        <v>364</v>
      </c>
      <c r="U16" s="341"/>
      <c r="V16" s="359"/>
      <c r="W16" s="359"/>
      <c r="X16" s="342"/>
      <c r="AF16" s="32" t="s">
        <v>102</v>
      </c>
    </row>
    <row r="17" spans="2:32" ht="15.6" customHeight="1" thickBot="1" x14ac:dyDescent="0.2">
      <c r="B17" s="22"/>
      <c r="S17" s="24"/>
      <c r="AF17" s="32" t="s">
        <v>104</v>
      </c>
    </row>
    <row r="18" spans="2:32" ht="15.6" customHeight="1" thickBot="1" x14ac:dyDescent="0.2">
      <c r="B18" s="356" t="s">
        <v>105</v>
      </c>
      <c r="C18" s="356"/>
      <c r="D18" s="356"/>
      <c r="E18" s="356"/>
      <c r="F18" s="356"/>
      <c r="G18" s="356"/>
      <c r="H18" s="356"/>
      <c r="I18" s="356"/>
      <c r="J18" s="356"/>
      <c r="K18" s="356"/>
      <c r="L18" s="356"/>
      <c r="M18" s="356"/>
      <c r="N18" s="356"/>
      <c r="O18" s="356"/>
      <c r="P18" s="356"/>
      <c r="Q18" s="356"/>
      <c r="S18" s="24"/>
      <c r="T18" s="160" t="s">
        <v>103</v>
      </c>
      <c r="U18" s="347"/>
      <c r="V18" s="342"/>
      <c r="AF18" s="32" t="s">
        <v>108</v>
      </c>
    </row>
    <row r="19" spans="2:32" ht="15.6" customHeight="1" thickBot="1" x14ac:dyDescent="0.2">
      <c r="B19" s="356"/>
      <c r="C19" s="356"/>
      <c r="D19" s="356"/>
      <c r="E19" s="356"/>
      <c r="F19" s="356"/>
      <c r="G19" s="356"/>
      <c r="H19" s="356"/>
      <c r="I19" s="356"/>
      <c r="J19" s="356"/>
      <c r="K19" s="356"/>
      <c r="L19" s="356"/>
      <c r="M19" s="356"/>
      <c r="N19" s="356"/>
      <c r="O19" s="356"/>
      <c r="P19" s="356"/>
      <c r="Q19" s="356"/>
      <c r="S19" s="24"/>
      <c r="U19" s="150" t="s">
        <v>106</v>
      </c>
      <c r="V19" s="150" t="s">
        <v>107</v>
      </c>
      <c r="AF19" s="32" t="s">
        <v>110</v>
      </c>
    </row>
    <row r="20" spans="2:32" ht="15.6" customHeight="1" thickBot="1" x14ac:dyDescent="0.2">
      <c r="B20" s="356"/>
      <c r="C20" s="356"/>
      <c r="D20" s="356"/>
      <c r="E20" s="356"/>
      <c r="F20" s="356"/>
      <c r="G20" s="356"/>
      <c r="H20" s="356"/>
      <c r="I20" s="356"/>
      <c r="J20" s="356"/>
      <c r="K20" s="356"/>
      <c r="L20" s="356"/>
      <c r="M20" s="356"/>
      <c r="N20" s="356"/>
      <c r="O20" s="356"/>
      <c r="P20" s="356"/>
      <c r="Q20" s="356"/>
      <c r="S20" s="24"/>
      <c r="T20" s="160" t="s">
        <v>109</v>
      </c>
      <c r="U20" s="162"/>
      <c r="V20" s="162"/>
      <c r="AF20" s="32" t="s">
        <v>111</v>
      </c>
    </row>
    <row r="21" spans="2:32" ht="15.6" customHeight="1" x14ac:dyDescent="0.15">
      <c r="B21" s="357" t="s">
        <v>114</v>
      </c>
      <c r="C21" s="357"/>
      <c r="D21" s="357"/>
      <c r="E21" s="357"/>
      <c r="F21" s="357"/>
      <c r="G21" s="357"/>
      <c r="H21" s="357"/>
      <c r="I21" s="357"/>
      <c r="J21" s="357"/>
      <c r="K21" s="357"/>
      <c r="L21" s="357"/>
      <c r="M21" s="357"/>
      <c r="N21" s="357"/>
      <c r="O21" s="357"/>
      <c r="P21" s="357"/>
      <c r="Q21" s="357"/>
      <c r="S21" s="24"/>
      <c r="AF21" s="32" t="s">
        <v>113</v>
      </c>
    </row>
    <row r="22" spans="2:32" ht="15.6" customHeight="1" x14ac:dyDescent="0.15">
      <c r="B22" s="357"/>
      <c r="C22" s="357"/>
      <c r="D22" s="357"/>
      <c r="E22" s="357"/>
      <c r="F22" s="357"/>
      <c r="G22" s="357"/>
      <c r="H22" s="357"/>
      <c r="I22" s="357"/>
      <c r="J22" s="357"/>
      <c r="K22" s="357"/>
      <c r="L22" s="357"/>
      <c r="M22" s="357"/>
      <c r="N22" s="357"/>
      <c r="O22" s="357"/>
      <c r="P22" s="357"/>
      <c r="Q22" s="357"/>
      <c r="S22" s="24"/>
      <c r="AF22" s="32" t="s">
        <v>115</v>
      </c>
    </row>
    <row r="23" spans="2:32" ht="15.6" customHeight="1" x14ac:dyDescent="0.15">
      <c r="B23" s="22" t="s">
        <v>119</v>
      </c>
      <c r="S23" s="24"/>
      <c r="T23" s="150" t="s">
        <v>112</v>
      </c>
      <c r="AF23" s="32" t="s">
        <v>118</v>
      </c>
    </row>
    <row r="24" spans="2:32" ht="15.6" customHeight="1" thickBot="1" x14ac:dyDescent="0.2">
      <c r="C24" s="26" t="s">
        <v>122</v>
      </c>
      <c r="D24" s="38"/>
      <c r="E24" s="38"/>
      <c r="F24" s="38"/>
      <c r="H24" s="39"/>
      <c r="I24" s="39"/>
      <c r="J24" s="39"/>
      <c r="K24" s="39"/>
      <c r="L24" s="39"/>
      <c r="M24" s="39"/>
      <c r="N24" s="39"/>
      <c r="O24" s="39"/>
      <c r="P24" s="39"/>
      <c r="Q24" s="39"/>
      <c r="S24" s="24"/>
      <c r="T24" s="163" t="s">
        <v>326</v>
      </c>
      <c r="AF24" s="32" t="s">
        <v>121</v>
      </c>
    </row>
    <row r="25" spans="2:32" ht="15.6" customHeight="1" x14ac:dyDescent="0.15">
      <c r="B25" s="358" t="str">
        <f>IF(U25&lt;&gt;"",U25,U16)&amp;IF(OR(U16&lt;&gt;"",U25&lt;&gt;""),"　トラック輸送省エネ化推進事業","")</f>
        <v/>
      </c>
      <c r="C25" s="358"/>
      <c r="D25" s="358"/>
      <c r="E25" s="358"/>
      <c r="F25" s="358"/>
      <c r="G25" s="358"/>
      <c r="H25" s="358"/>
      <c r="I25" s="358"/>
      <c r="J25" s="358"/>
      <c r="K25" s="358"/>
      <c r="L25" s="358"/>
      <c r="M25" s="358"/>
      <c r="N25" s="358"/>
      <c r="O25" s="358"/>
      <c r="P25" s="358"/>
      <c r="Q25" s="358"/>
      <c r="S25" s="24"/>
      <c r="T25" s="160" t="s">
        <v>116</v>
      </c>
      <c r="U25" s="348"/>
      <c r="V25" s="349"/>
      <c r="W25" s="349"/>
      <c r="X25" s="350"/>
      <c r="Y25" s="345" t="s">
        <v>117</v>
      </c>
      <c r="Z25" s="346"/>
      <c r="AA25" s="346"/>
      <c r="AF25" s="32" t="s">
        <v>123</v>
      </c>
    </row>
    <row r="26" spans="2:32" ht="15.6" customHeight="1" thickBot="1" x14ac:dyDescent="0.2">
      <c r="B26" s="22"/>
      <c r="C26" s="26" t="s">
        <v>126</v>
      </c>
      <c r="S26" s="24"/>
      <c r="T26" s="160" t="s">
        <v>120</v>
      </c>
      <c r="U26" s="351"/>
      <c r="V26" s="352"/>
      <c r="W26" s="352"/>
      <c r="X26" s="353"/>
      <c r="Y26" s="345"/>
      <c r="Z26" s="346"/>
      <c r="AA26" s="346"/>
      <c r="AF26" s="32" t="s">
        <v>125</v>
      </c>
    </row>
    <row r="27" spans="2:32" ht="15.6" customHeight="1" x14ac:dyDescent="0.15">
      <c r="D27" s="40" t="s">
        <v>129</v>
      </c>
      <c r="S27" s="24"/>
      <c r="Z27" s="150"/>
      <c r="AA27" s="150"/>
      <c r="AF27" s="32" t="s">
        <v>128</v>
      </c>
    </row>
    <row r="28" spans="2:32" ht="15.6" customHeight="1" x14ac:dyDescent="0.15">
      <c r="B28" s="22"/>
      <c r="S28" s="24"/>
      <c r="Z28" s="150"/>
      <c r="AA28" s="150"/>
      <c r="AF28" s="32" t="s">
        <v>131</v>
      </c>
    </row>
    <row r="29" spans="2:32" ht="15.6" customHeight="1" thickBot="1" x14ac:dyDescent="0.2">
      <c r="B29" s="22" t="s">
        <v>133</v>
      </c>
      <c r="S29" s="24"/>
      <c r="T29" s="150" t="s">
        <v>124</v>
      </c>
      <c r="U29" s="150"/>
      <c r="V29" s="150"/>
      <c r="AF29" s="32" t="s">
        <v>132</v>
      </c>
    </row>
    <row r="30" spans="2:32" ht="15.6" customHeight="1" thickBot="1" x14ac:dyDescent="0.2">
      <c r="B30" s="22"/>
      <c r="C30" s="26" t="s">
        <v>135</v>
      </c>
      <c r="D30" s="27"/>
      <c r="E30" s="27"/>
      <c r="F30" s="27"/>
      <c r="G30" s="41" t="s">
        <v>136</v>
      </c>
      <c r="H30" s="354" t="str">
        <f>U30&amp;""</f>
        <v/>
      </c>
      <c r="I30" s="354"/>
      <c r="J30" s="354"/>
      <c r="K30" s="354"/>
      <c r="L30" s="354"/>
      <c r="M30" s="35" t="s">
        <v>137</v>
      </c>
      <c r="S30" s="24"/>
      <c r="T30" s="160" t="s">
        <v>127</v>
      </c>
      <c r="U30" s="164"/>
      <c r="V30" s="307" t="s">
        <v>385</v>
      </c>
      <c r="AF30" s="32" t="s">
        <v>134</v>
      </c>
    </row>
    <row r="31" spans="2:32" ht="15.6" customHeight="1" thickBot="1" x14ac:dyDescent="0.2">
      <c r="B31" s="22"/>
      <c r="C31" s="26" t="s">
        <v>139</v>
      </c>
      <c r="D31" s="27"/>
      <c r="E31" s="27"/>
      <c r="F31" s="27"/>
      <c r="G31" s="42" t="s">
        <v>140</v>
      </c>
      <c r="H31" s="223" t="str">
        <f>IF($U31="","",TEXT($U31,"e"))</f>
        <v/>
      </c>
      <c r="I31" s="35" t="s">
        <v>66</v>
      </c>
      <c r="J31" s="148" t="str">
        <f>IF($U31="","",TEXT($U31,"m"))</f>
        <v/>
      </c>
      <c r="K31" s="35" t="s">
        <v>67</v>
      </c>
      <c r="L31" s="148" t="str">
        <f>IF($U31="","",TEXT($U31,"d"))</f>
        <v/>
      </c>
      <c r="M31" s="35" t="s">
        <v>141</v>
      </c>
      <c r="S31" s="24"/>
      <c r="T31" s="160" t="s">
        <v>130</v>
      </c>
      <c r="U31" s="156"/>
      <c r="V31" s="150"/>
      <c r="W31" s="150"/>
      <c r="X31" s="150"/>
      <c r="Y31" s="150"/>
      <c r="AF31" s="32" t="s">
        <v>138</v>
      </c>
    </row>
    <row r="32" spans="2:32" ht="15.6" customHeight="1" x14ac:dyDescent="0.15">
      <c r="B32" s="22"/>
      <c r="C32" s="26" t="s">
        <v>143</v>
      </c>
      <c r="G32" s="41" t="s">
        <v>144</v>
      </c>
      <c r="H32" s="355" t="str">
        <f>②様式第９_別紙収支明細表!I20</f>
        <v/>
      </c>
      <c r="I32" s="355"/>
      <c r="J32" s="355"/>
      <c r="K32" s="355"/>
      <c r="L32" s="355"/>
      <c r="M32" s="35" t="s">
        <v>145</v>
      </c>
      <c r="S32" s="24"/>
      <c r="W32" s="150"/>
      <c r="X32" s="150"/>
      <c r="Y32" s="150"/>
      <c r="AF32" s="32" t="s">
        <v>142</v>
      </c>
    </row>
    <row r="33" spans="2:40" ht="15.6" customHeight="1" x14ac:dyDescent="0.15">
      <c r="B33" s="22"/>
      <c r="G33" s="43"/>
      <c r="H33" s="44"/>
      <c r="I33" s="44"/>
      <c r="J33" s="44"/>
      <c r="K33" s="44"/>
      <c r="L33" s="44"/>
      <c r="S33" s="24"/>
      <c r="T33" s="150" t="s">
        <v>251</v>
      </c>
      <c r="Y33" s="150"/>
      <c r="AF33" s="32" t="s">
        <v>146</v>
      </c>
    </row>
    <row r="34" spans="2:40" ht="15.6" customHeight="1" x14ac:dyDescent="0.15">
      <c r="B34" s="22" t="s">
        <v>148</v>
      </c>
      <c r="G34" s="43"/>
      <c r="H34" s="44"/>
      <c r="I34" s="44"/>
      <c r="J34" s="44"/>
      <c r="K34" s="44"/>
      <c r="L34" s="44"/>
      <c r="S34" s="24"/>
      <c r="W34" s="150"/>
      <c r="X34" s="150"/>
      <c r="Y34" s="150"/>
      <c r="AF34" s="32" t="s">
        <v>147</v>
      </c>
    </row>
    <row r="35" spans="2:40" ht="15.6" customHeight="1" x14ac:dyDescent="0.15">
      <c r="C35" s="22" t="s">
        <v>150</v>
      </c>
      <c r="G35" s="41" t="s">
        <v>144</v>
      </c>
      <c r="H35" s="355" t="str">
        <f>②様式第９_別紙収支明細表!E39</f>
        <v/>
      </c>
      <c r="I35" s="355"/>
      <c r="J35" s="355"/>
      <c r="K35" s="355"/>
      <c r="L35" s="355"/>
      <c r="M35" s="31" t="s">
        <v>151</v>
      </c>
      <c r="S35" s="24"/>
      <c r="W35" s="165"/>
      <c r="X35" s="165"/>
      <c r="Y35" s="150"/>
      <c r="AF35" s="32" t="s">
        <v>149</v>
      </c>
    </row>
    <row r="36" spans="2:40" ht="15.6" customHeight="1" x14ac:dyDescent="0.15">
      <c r="C36" s="22" t="s">
        <v>154</v>
      </c>
      <c r="G36" s="42" t="s">
        <v>65</v>
      </c>
      <c r="H36" s="223" t="str">
        <f>IF($U39="","",TEXT($U39,"e"))</f>
        <v/>
      </c>
      <c r="I36" s="35" t="s">
        <v>66</v>
      </c>
      <c r="J36" s="148" t="str">
        <f>IF($U39="","",TEXT($U39,"m"))</f>
        <v/>
      </c>
      <c r="K36" s="35" t="s">
        <v>67</v>
      </c>
      <c r="L36" s="148" t="str">
        <f>IF($U39="","",TEXT($U39,"d"))</f>
        <v/>
      </c>
      <c r="M36" s="35" t="s">
        <v>141</v>
      </c>
      <c r="S36" s="24"/>
      <c r="T36" s="150" t="s">
        <v>152</v>
      </c>
      <c r="U36" s="150"/>
      <c r="V36" s="150"/>
      <c r="Y36" s="165"/>
      <c r="AF36" s="32" t="s">
        <v>153</v>
      </c>
    </row>
    <row r="37" spans="2:40" ht="15.6" customHeight="1" x14ac:dyDescent="0.15">
      <c r="B37" s="22"/>
      <c r="M37" s="44"/>
      <c r="S37" s="24"/>
      <c r="T37" s="163" t="s">
        <v>329</v>
      </c>
      <c r="V37" s="150"/>
      <c r="W37" s="150"/>
      <c r="X37" s="150"/>
      <c r="Y37" s="150"/>
      <c r="AF37" s="32" t="s">
        <v>155</v>
      </c>
    </row>
    <row r="38" spans="2:40" ht="15.6" customHeight="1" thickBot="1" x14ac:dyDescent="0.2">
      <c r="B38" s="22" t="s">
        <v>158</v>
      </c>
      <c r="M38" s="44"/>
      <c r="S38" s="24"/>
      <c r="T38" s="53" t="s">
        <v>328</v>
      </c>
      <c r="W38" s="165"/>
      <c r="X38" s="165"/>
      <c r="Y38" s="150"/>
      <c r="AF38" s="32" t="s">
        <v>157</v>
      </c>
    </row>
    <row r="39" spans="2:40" ht="15.6" customHeight="1" thickBot="1" x14ac:dyDescent="0.2">
      <c r="C39" s="22" t="s">
        <v>160</v>
      </c>
      <c r="M39" s="44"/>
      <c r="S39" s="24"/>
      <c r="T39" s="160" t="s">
        <v>156</v>
      </c>
      <c r="U39" s="156"/>
      <c r="W39" s="150"/>
      <c r="X39" s="150"/>
      <c r="Y39" s="150"/>
      <c r="AF39" s="32" t="s">
        <v>159</v>
      </c>
    </row>
    <row r="40" spans="2:40" ht="15.6" customHeight="1" x14ac:dyDescent="0.15">
      <c r="B40" s="40" t="s">
        <v>162</v>
      </c>
      <c r="M40" s="44"/>
      <c r="S40" s="24"/>
      <c r="U40" s="158" t="str">
        <f>IF(AND(U5&lt;&gt;"",U39&lt;&gt;"",U39&gt;U5),"※文書作成日を確認してください","")</f>
        <v/>
      </c>
      <c r="V40" s="166"/>
      <c r="W40" s="150"/>
      <c r="X40" s="150"/>
      <c r="Y40" s="150"/>
      <c r="AF40" s="32" t="s">
        <v>161</v>
      </c>
    </row>
    <row r="41" spans="2:40" ht="15.6" customHeight="1" x14ac:dyDescent="0.15">
      <c r="C41" s="40" t="s">
        <v>165</v>
      </c>
      <c r="M41" s="44"/>
      <c r="S41" s="24"/>
      <c r="W41" s="166"/>
      <c r="X41" s="166"/>
      <c r="Y41" s="166"/>
      <c r="Z41" s="166"/>
      <c r="AA41" s="166"/>
      <c r="AF41" s="32" t="s">
        <v>164</v>
      </c>
    </row>
    <row r="42" spans="2:40" ht="15.6" customHeight="1" x14ac:dyDescent="0.15">
      <c r="C42" s="40"/>
      <c r="M42" s="44"/>
      <c r="S42" s="24"/>
      <c r="T42" s="150" t="s">
        <v>163</v>
      </c>
      <c r="W42" s="166"/>
      <c r="X42" s="166"/>
      <c r="Y42" s="166"/>
      <c r="Z42" s="166"/>
      <c r="AA42" s="166"/>
      <c r="AF42" s="32" t="s">
        <v>166</v>
      </c>
    </row>
    <row r="43" spans="2:40" ht="15.6" customHeight="1" x14ac:dyDescent="0.15">
      <c r="B43" s="37" t="s">
        <v>169</v>
      </c>
      <c r="D43" s="45"/>
      <c r="E43" s="45"/>
      <c r="F43" s="45"/>
      <c r="G43" s="45"/>
      <c r="H43" s="45"/>
      <c r="I43" s="45"/>
      <c r="J43" s="45"/>
      <c r="K43" s="45"/>
      <c r="L43" s="45"/>
      <c r="M43" s="45"/>
      <c r="N43" s="27"/>
      <c r="O43" s="27"/>
      <c r="P43" s="27"/>
      <c r="Q43" s="27"/>
      <c r="S43" s="24"/>
      <c r="T43" s="167" t="s">
        <v>357</v>
      </c>
      <c r="U43" s="150"/>
      <c r="V43" s="150"/>
      <c r="W43" s="150"/>
      <c r="X43" s="150"/>
      <c r="Y43" s="150"/>
      <c r="AF43" s="32" t="s">
        <v>168</v>
      </c>
    </row>
    <row r="44" spans="2:40" s="27" customFormat="1" ht="15.6" customHeight="1" thickBot="1" x14ac:dyDescent="0.2">
      <c r="B44" s="388" t="s">
        <v>172</v>
      </c>
      <c r="C44" s="389"/>
      <c r="D44" s="389"/>
      <c r="E44" s="390"/>
      <c r="F44" s="388" t="s">
        <v>173</v>
      </c>
      <c r="G44" s="389"/>
      <c r="H44" s="389"/>
      <c r="I44" s="390"/>
      <c r="J44" s="388" t="s">
        <v>174</v>
      </c>
      <c r="K44" s="389"/>
      <c r="L44" s="389"/>
      <c r="M44" s="389"/>
      <c r="N44" s="389"/>
      <c r="O44" s="389"/>
      <c r="P44" s="389"/>
      <c r="Q44" s="390"/>
      <c r="S44" s="24"/>
      <c r="T44" s="167" t="s">
        <v>358</v>
      </c>
      <c r="U44" s="150"/>
      <c r="V44" s="150"/>
      <c r="W44" s="150"/>
      <c r="X44" s="150"/>
      <c r="Y44" s="150"/>
      <c r="Z44" s="151"/>
      <c r="AA44" s="151"/>
      <c r="AB44" s="152"/>
      <c r="AC44" s="152"/>
      <c r="AD44" s="152"/>
      <c r="AE44" s="152"/>
      <c r="AF44" s="32" t="s">
        <v>171</v>
      </c>
      <c r="AG44" s="30"/>
      <c r="AH44" s="46"/>
      <c r="AI44" s="46"/>
      <c r="AJ44" s="46"/>
      <c r="AK44" s="46"/>
      <c r="AL44" s="46"/>
      <c r="AM44" s="46"/>
      <c r="AN44" s="46"/>
    </row>
    <row r="45" spans="2:40" s="27" customFormat="1" ht="15.6" customHeight="1" thickBot="1" x14ac:dyDescent="0.2">
      <c r="B45" s="375" t="str">
        <f>IF(AND(U45&lt;&gt;"",U46&lt;&gt;""),(U45&amp;CHAR(10)&amp;U46),TRIM(CLEAN(U45&amp;CHAR(10)&amp;U46)))</f>
        <v/>
      </c>
      <c r="C45" s="376"/>
      <c r="D45" s="376"/>
      <c r="E45" s="377"/>
      <c r="F45" s="366" t="str">
        <f>TRIM(U48&amp;" "&amp;V48)</f>
        <v/>
      </c>
      <c r="G45" s="367"/>
      <c r="H45" s="367"/>
      <c r="I45" s="368"/>
      <c r="J45" s="391" t="s">
        <v>181</v>
      </c>
      <c r="K45" s="392"/>
      <c r="L45" s="393" t="str">
        <f>U50&amp;""</f>
        <v/>
      </c>
      <c r="M45" s="393"/>
      <c r="N45" s="393"/>
      <c r="O45" s="393"/>
      <c r="P45" s="393"/>
      <c r="Q45" s="394"/>
      <c r="S45" s="24"/>
      <c r="T45" s="160" t="s">
        <v>167</v>
      </c>
      <c r="U45" s="343"/>
      <c r="V45" s="344"/>
      <c r="W45" s="150"/>
      <c r="X45" s="150"/>
      <c r="Y45" s="150"/>
      <c r="Z45" s="151"/>
      <c r="AA45" s="151"/>
      <c r="AB45" s="152"/>
      <c r="AC45" s="152"/>
      <c r="AD45" s="152"/>
      <c r="AE45" s="152"/>
      <c r="AF45" s="32" t="s">
        <v>175</v>
      </c>
      <c r="AG45" s="30"/>
      <c r="AH45" s="32"/>
      <c r="AI45" s="47" t="s">
        <v>176</v>
      </c>
      <c r="AJ45" s="47" t="s">
        <v>177</v>
      </c>
      <c r="AK45" s="48" t="s">
        <v>178</v>
      </c>
      <c r="AL45" s="47" t="s">
        <v>179</v>
      </c>
      <c r="AM45" s="49" t="s">
        <v>180</v>
      </c>
      <c r="AN45" s="210" t="s">
        <v>355</v>
      </c>
    </row>
    <row r="46" spans="2:40" s="27" customFormat="1" ht="15.6" customHeight="1" thickBot="1" x14ac:dyDescent="0.2">
      <c r="B46" s="378"/>
      <c r="C46" s="379"/>
      <c r="D46" s="379"/>
      <c r="E46" s="380"/>
      <c r="F46" s="369"/>
      <c r="G46" s="370"/>
      <c r="H46" s="370"/>
      <c r="I46" s="371"/>
      <c r="J46" s="395" t="s">
        <v>188</v>
      </c>
      <c r="K46" s="396"/>
      <c r="L46" s="384" t="str">
        <f>IF(AND(U51&lt;&gt;"",X51&lt;&gt;""),U51&amp;W51&amp;X51,"")</f>
        <v/>
      </c>
      <c r="M46" s="384"/>
      <c r="N46" s="384"/>
      <c r="O46" s="384"/>
      <c r="P46" s="384"/>
      <c r="Q46" s="385"/>
      <c r="S46" s="24"/>
      <c r="T46" s="160" t="s">
        <v>170</v>
      </c>
      <c r="U46" s="343"/>
      <c r="V46" s="344"/>
      <c r="W46" s="150"/>
      <c r="X46" s="150"/>
      <c r="Y46" s="150"/>
      <c r="Z46" s="152"/>
      <c r="AA46" s="151"/>
      <c r="AB46" s="152"/>
      <c r="AC46" s="152"/>
      <c r="AD46" s="152"/>
      <c r="AE46" s="152"/>
      <c r="AF46" s="32" t="s">
        <v>183</v>
      </c>
      <c r="AG46" s="30"/>
      <c r="AH46" s="50"/>
      <c r="AI46" s="51" t="s">
        <v>184</v>
      </c>
      <c r="AJ46" s="51" t="s">
        <v>184</v>
      </c>
      <c r="AK46" s="48" t="s">
        <v>185</v>
      </c>
      <c r="AL46" s="51" t="s">
        <v>186</v>
      </c>
      <c r="AM46" s="49" t="s">
        <v>187</v>
      </c>
      <c r="AN46" s="211" t="s">
        <v>356</v>
      </c>
    </row>
    <row r="47" spans="2:40" s="27" customFormat="1" ht="15.6" customHeight="1" thickBot="1" x14ac:dyDescent="0.2">
      <c r="B47" s="378"/>
      <c r="C47" s="379"/>
      <c r="D47" s="379"/>
      <c r="E47" s="380"/>
      <c r="F47" s="369"/>
      <c r="G47" s="370"/>
      <c r="H47" s="370"/>
      <c r="I47" s="371"/>
      <c r="J47" s="395"/>
      <c r="K47" s="396"/>
      <c r="L47" s="384"/>
      <c r="M47" s="384"/>
      <c r="N47" s="384"/>
      <c r="O47" s="384"/>
      <c r="P47" s="384"/>
      <c r="Q47" s="385"/>
      <c r="S47" s="24"/>
      <c r="T47" s="160"/>
      <c r="U47" s="150" t="s">
        <v>106</v>
      </c>
      <c r="V47" s="150" t="s">
        <v>107</v>
      </c>
      <c r="W47" s="150"/>
      <c r="X47" s="150"/>
      <c r="Y47" s="150"/>
      <c r="Z47" s="152"/>
      <c r="AA47" s="152"/>
      <c r="AB47" s="152"/>
      <c r="AC47" s="152"/>
      <c r="AD47" s="152"/>
      <c r="AE47" s="152"/>
      <c r="AF47" s="32" t="s">
        <v>189</v>
      </c>
      <c r="AG47" s="30"/>
      <c r="AH47" s="51" t="s">
        <v>190</v>
      </c>
      <c r="AI47" s="51">
        <f>COUNTIF(U51,".*")</f>
        <v>0</v>
      </c>
      <c r="AJ47" s="51">
        <f>COUNTIF(U51,"*.")</f>
        <v>0</v>
      </c>
      <c r="AK47" s="51">
        <f>COUNTIF(U51,"*@*")</f>
        <v>0</v>
      </c>
      <c r="AL47" s="51" t="s">
        <v>191</v>
      </c>
      <c r="AM47" s="51" t="s">
        <v>191</v>
      </c>
      <c r="AN47" s="51" t="s">
        <v>191</v>
      </c>
    </row>
    <row r="48" spans="2:40" s="27" customFormat="1" ht="15.6" customHeight="1" thickBot="1" x14ac:dyDescent="0.2">
      <c r="B48" s="381"/>
      <c r="C48" s="382"/>
      <c r="D48" s="382"/>
      <c r="E48" s="383"/>
      <c r="F48" s="372"/>
      <c r="G48" s="373"/>
      <c r="H48" s="373"/>
      <c r="I48" s="374"/>
      <c r="J48" s="364"/>
      <c r="K48" s="365"/>
      <c r="L48" s="386"/>
      <c r="M48" s="386"/>
      <c r="N48" s="386"/>
      <c r="O48" s="386"/>
      <c r="P48" s="386"/>
      <c r="Q48" s="387"/>
      <c r="S48" s="24"/>
      <c r="T48" s="160" t="s">
        <v>182</v>
      </c>
      <c r="U48" s="162"/>
      <c r="V48" s="162"/>
      <c r="W48" s="150"/>
      <c r="X48" s="150"/>
      <c r="Y48" s="150"/>
      <c r="Z48" s="152"/>
      <c r="AA48" s="152"/>
      <c r="AB48" s="152"/>
      <c r="AC48" s="152"/>
      <c r="AD48" s="152"/>
      <c r="AE48" s="152"/>
      <c r="AF48" s="32" t="s">
        <v>193</v>
      </c>
      <c r="AG48" s="30"/>
      <c r="AH48" s="51" t="s">
        <v>194</v>
      </c>
      <c r="AI48" s="51">
        <f>COUNTIF(X51,".*")</f>
        <v>0</v>
      </c>
      <c r="AJ48" s="51">
        <f>COUNTIF(X51,"*.")</f>
        <v>0</v>
      </c>
      <c r="AK48" s="51">
        <f>COUNTIF(X51,"*@*")</f>
        <v>0</v>
      </c>
      <c r="AL48" s="51">
        <f>IF(X51&lt;&gt;"",COUNTIF(X51,"*.*"),99)</f>
        <v>99</v>
      </c>
      <c r="AM48" s="49">
        <f>COUNTIF(X51,"*gmail.com*")</f>
        <v>0</v>
      </c>
      <c r="AN48" s="212">
        <f>COUNTIF(X51,"*outlook.jp*")+COUNTIF(X51,"*outlook.com*")+COUNTIF(X51,"hotmail.com*")</f>
        <v>0</v>
      </c>
    </row>
    <row r="49" spans="2:27" ht="15.6" customHeight="1" thickBot="1" x14ac:dyDescent="0.2">
      <c r="B49" s="52" t="s">
        <v>195</v>
      </c>
      <c r="S49" s="24"/>
      <c r="T49" s="160"/>
      <c r="U49" s="150"/>
      <c r="V49" s="150"/>
      <c r="W49" s="150"/>
      <c r="X49" s="150"/>
      <c r="Y49" s="150"/>
      <c r="Z49" s="152"/>
      <c r="AA49" s="152"/>
    </row>
    <row r="50" spans="2:27" ht="15.6" customHeight="1" thickBot="1" x14ac:dyDescent="0.2">
      <c r="S50" s="24"/>
      <c r="T50" s="160" t="s">
        <v>192</v>
      </c>
      <c r="U50" s="162"/>
      <c r="V50" s="150" t="str">
        <f>"入力桁数　"&amp;LEN(U50)</f>
        <v>入力桁数　0</v>
      </c>
      <c r="W50" s="150"/>
      <c r="X50" s="150"/>
      <c r="Y50" s="150"/>
      <c r="Z50" s="152"/>
      <c r="AA50" s="152"/>
    </row>
    <row r="51" spans="2:27" ht="15.6" customHeight="1" thickBot="1" x14ac:dyDescent="0.2">
      <c r="S51" s="24"/>
      <c r="T51" s="160" t="s">
        <v>196</v>
      </c>
      <c r="U51" s="341"/>
      <c r="V51" s="342"/>
      <c r="W51" s="168" t="s">
        <v>197</v>
      </c>
      <c r="X51" s="341"/>
      <c r="Y51" s="342"/>
      <c r="AA51" s="152"/>
    </row>
    <row r="52" spans="2:27" ht="15.6" customHeight="1" x14ac:dyDescent="0.15">
      <c r="S52" s="24"/>
      <c r="U52" s="158" t="str">
        <f>IF($AI47=1,$AI$45,IF($AJ47=1,$AJ$45,IF(AK47=1,$AK$45,"")))</f>
        <v/>
      </c>
      <c r="V52" s="169"/>
      <c r="W52" s="169"/>
      <c r="X52" s="158" t="str">
        <f>IF($AI48=1,$AI$45,IF($AJ48=1,$AJ$45,IF(AK48=1,$AK$46,IF(AL48=0,AL45,IF(AM48=1,AM45,IF(AN48&gt;0,AN45,""))))))</f>
        <v/>
      </c>
      <c r="Y52" s="150"/>
    </row>
    <row r="53" spans="2:27" x14ac:dyDescent="0.15">
      <c r="U53" s="150"/>
      <c r="V53" s="150"/>
      <c r="W53" s="150"/>
      <c r="X53" s="150"/>
      <c r="Y53" s="150"/>
    </row>
    <row r="54" spans="2:27" x14ac:dyDescent="0.15">
      <c r="U54" s="165"/>
      <c r="V54" s="165"/>
      <c r="W54" s="165"/>
      <c r="X54" s="165"/>
      <c r="Y54" s="150"/>
    </row>
    <row r="55" spans="2:27" x14ac:dyDescent="0.15">
      <c r="U55" s="165"/>
      <c r="V55" s="165"/>
      <c r="W55" s="165"/>
      <c r="X55" s="165"/>
      <c r="Y55" s="150"/>
    </row>
  </sheetData>
  <sheetProtection algorithmName="SHA-512" hashValue="q4xfiUk2EQe6+cbQNQ1bPQlqFUJDHbMizaR8VTG3Wg3Ux5yG0hLHeIsmO4EyLfGmDvGaAGojbMu5Vtib6XvMag==" saltValue="4+VZ+w+pivCrR/Aqx0n1NQ==" spinCount="100000" sheet="1" objects="1" scenarios="1" selectLockedCells="1"/>
  <mergeCells count="37">
    <mergeCell ref="J48:K48"/>
    <mergeCell ref="F45:I48"/>
    <mergeCell ref="B45:E48"/>
    <mergeCell ref="L46:Q48"/>
    <mergeCell ref="E15:Q15"/>
    <mergeCell ref="H35:L35"/>
    <mergeCell ref="B44:E44"/>
    <mergeCell ref="F44:I44"/>
    <mergeCell ref="J44:Q44"/>
    <mergeCell ref="J45:K45"/>
    <mergeCell ref="L45:Q45"/>
    <mergeCell ref="J46:K46"/>
    <mergeCell ref="J47:K47"/>
    <mergeCell ref="U16:X16"/>
    <mergeCell ref="N2:P2"/>
    <mergeCell ref="H9:I9"/>
    <mergeCell ref="J9:Q9"/>
    <mergeCell ref="J10:Q10"/>
    <mergeCell ref="U12:V12"/>
    <mergeCell ref="U13:V13"/>
    <mergeCell ref="H13:I13"/>
    <mergeCell ref="J13:Q13"/>
    <mergeCell ref="U14:V14"/>
    <mergeCell ref="J11:Q12"/>
    <mergeCell ref="H11:I12"/>
    <mergeCell ref="U18:V18"/>
    <mergeCell ref="U25:X26"/>
    <mergeCell ref="H30:L30"/>
    <mergeCell ref="H32:L32"/>
    <mergeCell ref="B18:Q20"/>
    <mergeCell ref="B21:Q22"/>
    <mergeCell ref="B25:Q25"/>
    <mergeCell ref="U51:V51"/>
    <mergeCell ref="X51:Y51"/>
    <mergeCell ref="U46:V46"/>
    <mergeCell ref="U45:V45"/>
    <mergeCell ref="Y25:AA26"/>
  </mergeCells>
  <phoneticPr fontId="2"/>
  <conditionalFormatting sqref="U2 U5 U11 U12:V14 U16:X16 U18:V18 U20:V20 U25:X26 U30:U31 U39 U45:V46 U48:V48 U50 U51:V51 X51:Y51">
    <cfRule type="notContainsBlanks" dxfId="9" priority="1">
      <formula>LEN(TRIM(U2))&gt;0</formula>
    </cfRule>
  </conditionalFormatting>
  <conditionalFormatting sqref="U2">
    <cfRule type="expression" dxfId="8" priority="13">
      <formula>U2&lt;&gt;""</formula>
    </cfRule>
  </conditionalFormatting>
  <dataValidations count="14">
    <dataValidation imeMode="hiragana" allowBlank="1" showInputMessage="1" showErrorMessage="1" promptTitle="町名番地" prompt="例)■■1-2-3_x000a_※番地は略式表記" sqref="U13:V13" xr:uid="{22323FEF-6CBC-4B8E-8246-5F2E59124143}"/>
    <dataValidation type="list" imeMode="hiragana" allowBlank="1" showInputMessage="1" promptTitle="代表者の役職" prompt="プルダウンから選択するか、手入力してください" sqref="U18" xr:uid="{2F61D581-82A5-4C7A-AA18-5F963EEFBECF}">
      <formula1>$AG$2:$AG$6</formula1>
    </dataValidation>
    <dataValidation type="list" allowBlank="1" showInputMessage="1" showErrorMessage="1" promptTitle="都道府県" prompt="プルダウンから選択してください" sqref="U11" xr:uid="{E884D29C-5752-4ED7-9EC2-55DCD332C644}">
      <formula1>$AF$2:$AF$48</formula1>
    </dataValidation>
    <dataValidation type="date" imeMode="disabled" operator="greaterThanOrEqual" allowBlank="1" showInputMessage="1" showErrorMessage="1" error="【****/*/*】という形式で_x000a_日付を入力してください。_x000a_※【2025/7/1】～の入力に制限しています。" promptTitle="事業完了年月日" prompt="西暦で入力してください_x000a_例）2025/12/19" sqref="U39" xr:uid="{598C74B7-F9CD-418B-959B-D2F36CF3A748}">
      <formula1>45839</formula1>
    </dataValidation>
    <dataValidation type="whole" imeMode="disabled" allowBlank="1" showInputMessage="1" showErrorMessage="1" error="7から始まる5桁の番号を入力してください" sqref="U30" xr:uid="{5042CCA0-EEA6-470B-B4E2-1B8F4DF8DDEF}">
      <formula1>70001</formula1>
      <formula2>79999</formula2>
    </dataValidation>
    <dataValidation imeMode="disabled" allowBlank="1" showInputMessage="1" showErrorMessage="1" promptTitle="E-mailアドレス（@より右側の部分）" prompt="分けて入力してください。_x000a_例） truck_hojokin@00.pacific-hojo.jpの場合は_x000a_「00.pacific-hojo.jp」を入力_x000a_" sqref="X51:Y51" xr:uid="{7715AB5B-F663-4990-9094-809920059EA9}"/>
    <dataValidation imeMode="disabled" allowBlank="1" showInputMessage="1" showErrorMessage="1" promptTitle="E-mailアドレス（@より左側の部分）" prompt="分けて入力してください。_x000a_例） truck_hojokin@00.pacific-hojo.jpの場合は_x000a_「truck_hojokin」を入力" sqref="U51:V51" xr:uid="{0D585740-E7A8-43B4-9240-D70C99F517FA}"/>
    <dataValidation type="date" imeMode="disabled" allowBlank="1" showInputMessage="1" showErrorMessage="1" error="【****/*/*】という形式で_x000a_日付を入力してください。_x000a_※【2025/7/1】～【2025/12/19】の入力に制限しています。" promptTitle="交付決定日" prompt="西暦で入力してください_x000a_例）2025/10/1" sqref="U31" xr:uid="{9B326A9B-3157-48D7-B2C2-5311076FE10E}">
      <formula1>45839</formula1>
      <formula2>46010</formula2>
    </dataValidation>
    <dataValidation imeMode="disabled" allowBlank="1" showInputMessage="1" showErrorMessage="1" promptTitle="電話番号" prompt="ハイフン、スペース等は入れずに入力してください_x000a_例）000-1111-2222_x000a_　 →00011112222" sqref="U50" xr:uid="{15BA99E3-5100-4232-B620-70C37BB3A45C}"/>
    <dataValidation imeMode="hiragana" allowBlank="1" showInputMessage="1" showErrorMessage="1" sqref="U48:V48 U20:V20 U45:U46 U25:X26" xr:uid="{77179688-2AF8-4E98-9DC6-FC312205B1F5}"/>
    <dataValidation imeMode="hiragana" allowBlank="1" showInputMessage="1" showErrorMessage="1" promptTitle="法人名" prompt="正式名称を入力してください_x000a_法人格は略さずに入力してください_x000a_例）(株)㈱　→　株式会社" sqref="U16" xr:uid="{F69C7C72-9F40-48BA-AF25-A0A48BFA38C2}"/>
    <dataValidation type="date" imeMode="disabled" operator="greaterThanOrEqual" allowBlank="1" showInputMessage="1" showErrorMessage="1" error="【****/*/*】という形式で_x000a_日付を入力してください。_x000a_※【2025/7/1】～の入力に制限しています。" promptTitle="文書作成日" prompt="西暦で入力してください_x000a_例）2025/12/19" sqref="U5" xr:uid="{5C04F04F-E658-46C0-92D2-A929247EB2C3}">
      <formula1>45839</formula1>
    </dataValidation>
    <dataValidation imeMode="hiragana" allowBlank="1" showInputMessage="1" showErrorMessage="1" promptTitle="市区町村" prompt="例)●●市、●●郡▲▲町、●●区、等" sqref="U12" xr:uid="{CD891C66-18BD-4BB4-93AB-7F032ECA2700}"/>
    <dataValidation imeMode="hiragana" allowBlank="1" showInputMessage="1" showErrorMessage="1" promptTitle="建物名称" prompt="例)★★ビル6F_x000a_※階数はF表記" sqref="U14" xr:uid="{07792D65-AC63-494B-BE77-3D4F5BA849A3}"/>
  </dataValidations>
  <pageMargins left="0.70866141732283472" right="0.70866141732283472" top="0.74803149606299213" bottom="0.74803149606299213" header="0.31496062992125984" footer="0.31496062992125984"/>
  <pageSetup paperSize="9" scale="9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E8E2AD-C64E-4362-B71C-C7114098EBE6}">
  <sheetPr codeName="Sheet3">
    <pageSetUpPr fitToPage="1"/>
  </sheetPr>
  <dimension ref="A1:AI92"/>
  <sheetViews>
    <sheetView showGridLines="0" topLeftCell="K1" zoomScale="85" zoomScaleNormal="85" workbookViewId="0">
      <selection activeCell="N7" sqref="N7:P7"/>
    </sheetView>
  </sheetViews>
  <sheetFormatPr defaultRowHeight="15" outlineLevelRow="1" x14ac:dyDescent="0.15"/>
  <cols>
    <col min="1" max="1" width="0.85546875" style="6" customWidth="1"/>
    <col min="2" max="2" width="5.28515625" customWidth="1"/>
    <col min="3" max="3" width="15" customWidth="1"/>
    <col min="4" max="4" width="4.140625" customWidth="1"/>
    <col min="5" max="5" width="10.42578125" customWidth="1"/>
    <col min="6" max="6" width="7.42578125" customWidth="1"/>
    <col min="7" max="7" width="17.42578125" customWidth="1"/>
    <col min="8" max="8" width="5.42578125" customWidth="1"/>
    <col min="9" max="9" width="6.85546875" customWidth="1"/>
    <col min="10" max="10" width="17" customWidth="1"/>
    <col min="11" max="11" width="6.85546875" customWidth="1"/>
    <col min="12" max="12" width="0.85546875" style="6" customWidth="1"/>
    <col min="13" max="13" width="0.85546875" style="5" customWidth="1"/>
    <col min="14" max="14" width="6" style="5" customWidth="1"/>
    <col min="15" max="15" width="9.42578125" style="5" customWidth="1"/>
    <col min="16" max="16" width="25.7109375" style="5" customWidth="1"/>
    <col min="17" max="19" width="19" style="5" customWidth="1"/>
    <col min="20" max="20" width="19" style="5" hidden="1" customWidth="1"/>
    <col min="21" max="25" width="19" style="5" customWidth="1"/>
    <col min="26" max="26" width="19" style="5" hidden="1" customWidth="1"/>
    <col min="27" max="27" width="19" style="5" customWidth="1"/>
    <col min="28" max="28" width="29.28515625" style="5" customWidth="1"/>
    <col min="29" max="29" width="14.7109375" style="5" hidden="1" customWidth="1"/>
    <col min="30" max="30" width="3" style="5" customWidth="1"/>
    <col min="31" max="31" width="10.140625" style="2" hidden="1" customWidth="1"/>
    <col min="32" max="33" width="10.140625" style="83" hidden="1" customWidth="1"/>
    <col min="34" max="35" width="10.140625" style="84" hidden="1" customWidth="1"/>
  </cols>
  <sheetData>
    <row r="1" spans="2:35" x14ac:dyDescent="0.15">
      <c r="M1" s="11"/>
      <c r="N1" s="5" t="s">
        <v>474</v>
      </c>
    </row>
    <row r="2" spans="2:35" x14ac:dyDescent="0.15">
      <c r="M2" s="11"/>
      <c r="N2" s="5" t="s">
        <v>377</v>
      </c>
    </row>
    <row r="3" spans="2:35" x14ac:dyDescent="0.15">
      <c r="M3" s="11"/>
      <c r="N3" s="5" t="s">
        <v>475</v>
      </c>
    </row>
    <row r="4" spans="2:35" ht="15.95" customHeight="1" x14ac:dyDescent="0.15">
      <c r="B4" s="7" t="s">
        <v>13</v>
      </c>
      <c r="C4" s="20"/>
      <c r="E4" s="10"/>
      <c r="F4" s="10"/>
      <c r="G4" s="10" t="s">
        <v>371</v>
      </c>
      <c r="H4" s="10"/>
      <c r="I4" s="10"/>
      <c r="J4" s="10"/>
      <c r="K4" s="20"/>
      <c r="M4" s="11"/>
      <c r="N4" s="5" t="s">
        <v>476</v>
      </c>
      <c r="T4" s="58" t="s">
        <v>212</v>
      </c>
      <c r="Z4" s="58" t="s">
        <v>212</v>
      </c>
      <c r="AE4" s="58" t="s">
        <v>212</v>
      </c>
      <c r="AG4" s="84" t="s">
        <v>260</v>
      </c>
    </row>
    <row r="5" spans="2:35" ht="15.95" customHeight="1" thickBot="1" x14ac:dyDescent="0.2">
      <c r="B5" s="8"/>
      <c r="C5" s="8"/>
      <c r="D5" s="8"/>
      <c r="E5" s="8"/>
      <c r="F5" s="8"/>
      <c r="G5" s="8"/>
      <c r="H5" s="8"/>
      <c r="I5" s="8"/>
      <c r="J5" s="8"/>
      <c r="K5" s="9" t="s">
        <v>3</v>
      </c>
      <c r="M5" s="11"/>
      <c r="N5" s="5" t="s">
        <v>213</v>
      </c>
      <c r="AE5" s="83" t="s">
        <v>257</v>
      </c>
      <c r="AF5" s="84"/>
      <c r="AG5" s="84" t="s">
        <v>261</v>
      </c>
    </row>
    <row r="6" spans="2:35" ht="24" customHeight="1" thickBot="1" x14ac:dyDescent="0.2">
      <c r="B6" s="402" t="s">
        <v>16</v>
      </c>
      <c r="C6" s="403"/>
      <c r="D6" s="429" t="s">
        <v>14</v>
      </c>
      <c r="E6" s="430"/>
      <c r="F6" s="433" t="s">
        <v>15</v>
      </c>
      <c r="G6" s="434"/>
      <c r="H6" s="434"/>
      <c r="I6" s="434"/>
      <c r="J6" s="434"/>
      <c r="K6" s="435"/>
      <c r="M6" s="11"/>
      <c r="N6" s="439" t="s">
        <v>258</v>
      </c>
      <c r="O6" s="440"/>
      <c r="P6" s="441"/>
      <c r="Q6" s="397" t="s">
        <v>214</v>
      </c>
      <c r="R6" s="398"/>
      <c r="S6" s="398"/>
      <c r="T6" s="398"/>
      <c r="U6" s="399"/>
      <c r="V6" s="397" t="s">
        <v>24</v>
      </c>
      <c r="W6" s="398"/>
      <c r="X6" s="398"/>
      <c r="Y6" s="398"/>
      <c r="Z6" s="398"/>
      <c r="AA6" s="399"/>
      <c r="AB6" s="400" t="s">
        <v>20</v>
      </c>
      <c r="AC6" s="12"/>
      <c r="AD6" s="12"/>
      <c r="AE6" s="83" t="s">
        <v>259</v>
      </c>
      <c r="AF6" s="84"/>
      <c r="AG6" s="58"/>
    </row>
    <row r="7" spans="2:35" ht="24" customHeight="1" thickBot="1" x14ac:dyDescent="0.2">
      <c r="B7" s="404"/>
      <c r="C7" s="405"/>
      <c r="D7" s="431"/>
      <c r="E7" s="432"/>
      <c r="F7" s="436" t="s">
        <v>4</v>
      </c>
      <c r="G7" s="436"/>
      <c r="H7" s="436"/>
      <c r="I7" s="437" t="s">
        <v>5</v>
      </c>
      <c r="J7" s="437"/>
      <c r="K7" s="438"/>
      <c r="M7" s="11"/>
      <c r="N7" s="442"/>
      <c r="O7" s="443"/>
      <c r="P7" s="444"/>
      <c r="Q7" s="291" t="s">
        <v>17</v>
      </c>
      <c r="R7" s="292" t="s">
        <v>215</v>
      </c>
      <c r="S7" s="317" t="s">
        <v>473</v>
      </c>
      <c r="T7" s="293" t="s">
        <v>216</v>
      </c>
      <c r="U7" s="294" t="s">
        <v>18</v>
      </c>
      <c r="V7" s="299" t="s">
        <v>204</v>
      </c>
      <c r="W7" s="295" t="s">
        <v>55</v>
      </c>
      <c r="X7" s="318" t="s">
        <v>46</v>
      </c>
      <c r="Y7" s="296" t="s">
        <v>17</v>
      </c>
      <c r="Z7" s="297" t="s">
        <v>216</v>
      </c>
      <c r="AA7" s="298" t="s">
        <v>18</v>
      </c>
      <c r="AB7" s="401"/>
      <c r="AC7"/>
      <c r="AD7"/>
      <c r="AE7" s="84" t="s">
        <v>17</v>
      </c>
      <c r="AF7" s="84" t="s">
        <v>267</v>
      </c>
      <c r="AG7" s="84" t="s">
        <v>54</v>
      </c>
      <c r="AH7" s="84" t="s">
        <v>268</v>
      </c>
      <c r="AI7" s="84" t="s">
        <v>269</v>
      </c>
    </row>
    <row r="8" spans="2:35" ht="21" customHeight="1" x14ac:dyDescent="0.15">
      <c r="B8" s="415" t="s">
        <v>6</v>
      </c>
      <c r="C8" s="416" t="s">
        <v>7</v>
      </c>
      <c r="D8" s="416"/>
      <c r="E8" s="416"/>
      <c r="F8" s="417" t="str">
        <f>IF(AE8+AE19+AE44+AE55+AE66+AE77=0,"",AE8+AE19+AE44+AE55+AE66+AE77)</f>
        <v/>
      </c>
      <c r="G8" s="417"/>
      <c r="H8" s="417"/>
      <c r="I8" s="417" t="str">
        <f>IF(U8+U19+U44+U55+U66+U77=0,"",U8+U19+U44+U55+U66+U77)</f>
        <v/>
      </c>
      <c r="J8" s="417"/>
      <c r="K8" s="417"/>
      <c r="M8" s="11"/>
      <c r="N8" s="420" t="s">
        <v>199</v>
      </c>
      <c r="O8" s="422" t="s">
        <v>205</v>
      </c>
      <c r="P8" s="423"/>
      <c r="Q8" s="290"/>
      <c r="R8" s="266"/>
      <c r="S8" s="331" t="s">
        <v>53</v>
      </c>
      <c r="T8" s="267">
        <f>IFERROR(AE8/$AF8/2,0)</f>
        <v>0</v>
      </c>
      <c r="U8" s="268">
        <f>ROUNDDOWN(IF(T8&gt;$AI8,$AI8*$AF8,T8*$AF8),-3)</f>
        <v>0</v>
      </c>
      <c r="V8" s="286"/>
      <c r="W8" s="270"/>
      <c r="X8" s="271">
        <f>AG8-AH8</f>
        <v>0</v>
      </c>
      <c r="Y8" s="272">
        <f>MIN(AE8,X8)</f>
        <v>0</v>
      </c>
      <c r="Z8" s="267">
        <f>IFERROR(Y8/$AF8/2,0)</f>
        <v>0</v>
      </c>
      <c r="AA8" s="268">
        <f>ROUNDDOWN(IF(Z8&gt;$AI8,$AI8*$AF8,Z8*$AF8),-3)</f>
        <v>0</v>
      </c>
      <c r="AB8" s="61"/>
      <c r="AC8"/>
      <c r="AD8"/>
      <c r="AE8" s="91">
        <f t="shared" ref="AE8:AE18" si="0">IF(OR($N$7=$AE$5,$N$7=""),0,Q8)</f>
        <v>0</v>
      </c>
      <c r="AF8" s="91">
        <f>IF(OR($N$7=$AE$5,$N$7="",AE8=0),0,R8)</f>
        <v>0</v>
      </c>
      <c r="AG8" s="190">
        <f t="shared" ref="AG8:AG29" si="1">IF(AE8&gt;0,V8,0)</f>
        <v>0</v>
      </c>
      <c r="AH8" s="190">
        <f t="shared" ref="AH8:AH29" si="2">IF(AG8&gt;0,W8,0)</f>
        <v>0</v>
      </c>
      <c r="AI8" s="85">
        <v>140000</v>
      </c>
    </row>
    <row r="9" spans="2:35" ht="21" customHeight="1" x14ac:dyDescent="0.15">
      <c r="B9" s="415"/>
      <c r="C9" s="416"/>
      <c r="D9" s="416"/>
      <c r="E9" s="416"/>
      <c r="F9" s="417"/>
      <c r="G9" s="417"/>
      <c r="H9" s="417"/>
      <c r="I9" s="417"/>
      <c r="J9" s="417"/>
      <c r="K9" s="417"/>
      <c r="M9" s="11"/>
      <c r="N9" s="420"/>
      <c r="O9" s="424" t="s">
        <v>206</v>
      </c>
      <c r="P9" s="425"/>
      <c r="Q9" s="122">
        <f>SUM(AE10:AE14)</f>
        <v>0</v>
      </c>
      <c r="R9" s="62" t="s">
        <v>53</v>
      </c>
      <c r="S9" s="62" t="s">
        <v>53</v>
      </c>
      <c r="T9" s="123">
        <f>IF(SUM(T10:T13)&gt;$AI10,$AI10,SUM(T10:T13))</f>
        <v>0</v>
      </c>
      <c r="U9" s="101">
        <f>ROUNDDOWN(IF(T14&gt;=1000,IF(T9+T14&gt;=$AI14,$AI14,T9+T14),IF(T9&gt;$AI10,$AI10,T9)),-3)</f>
        <v>0</v>
      </c>
      <c r="V9" s="282">
        <f>SUM(AG10:AG14)</f>
        <v>0</v>
      </c>
      <c r="W9" s="309">
        <f>SUM(AH10:AH14)</f>
        <v>0</v>
      </c>
      <c r="X9" s="107">
        <f t="shared" ref="X9:X86" si="3">AG9-AH9</f>
        <v>0</v>
      </c>
      <c r="Y9" s="122">
        <f>SUM(Y10:Y14)</f>
        <v>0</v>
      </c>
      <c r="Z9" s="123">
        <f>IF(SUM(Z10:Z13)&gt;$AI10,$AI10,SUM(Z10:Z13))</f>
        <v>0</v>
      </c>
      <c r="AA9" s="101">
        <f>ROUNDDOWN(IF(Z14&gt;=1000,IF(Z9+Z14&gt;=$AI14,$AI14,Z9+Z14),IF(Z9&gt;$AI10,$AI10,Z9)),-3)</f>
        <v>0</v>
      </c>
      <c r="AB9" s="63"/>
      <c r="AC9"/>
      <c r="AD9"/>
      <c r="AE9" s="88">
        <f t="shared" si="0"/>
        <v>0</v>
      </c>
      <c r="AF9" s="88"/>
      <c r="AG9" s="191">
        <f t="shared" si="1"/>
        <v>0</v>
      </c>
      <c r="AH9" s="191">
        <f t="shared" si="2"/>
        <v>0</v>
      </c>
      <c r="AI9" s="86"/>
    </row>
    <row r="10" spans="2:35" ht="21" customHeight="1" x14ac:dyDescent="0.15">
      <c r="B10" s="415"/>
      <c r="C10" s="416" t="str">
        <f>"予約受付システム等"&amp;CHAR(10)&amp;"(ｼｽﾃﾑ名:"&amp;IF(中間シート!D32="","　　　　　)",中間シート!D32&amp;")")</f>
        <v>予約受付システム等
(ｼｽﾃﾑ名:　　　　　)</v>
      </c>
      <c r="D10" s="416"/>
      <c r="E10" s="416"/>
      <c r="F10" s="417" t="str">
        <f>IF(AE9+AE20+AE45+AE56+AE67+AE78=0,"",AE9+AE20+AE45+AE56+AE67+AE78)</f>
        <v/>
      </c>
      <c r="G10" s="417"/>
      <c r="H10" s="417"/>
      <c r="I10" s="417" t="str">
        <f>IF(U9+U20+U45+U56+U67+U78=0,"",U9+U20+U45+U56+U67+U78)</f>
        <v/>
      </c>
      <c r="J10" s="417"/>
      <c r="K10" s="417"/>
      <c r="M10" s="11"/>
      <c r="N10" s="420"/>
      <c r="O10" s="426" t="s">
        <v>370</v>
      </c>
      <c r="P10" s="278" t="s">
        <v>365</v>
      </c>
      <c r="Q10" s="96"/>
      <c r="R10" s="64" t="s">
        <v>53</v>
      </c>
      <c r="S10" s="64" t="s">
        <v>53</v>
      </c>
      <c r="T10" s="60">
        <f>IF(Q10&gt;=2000,IF(AE10/2&gt;$AI10,$AI10,AE10/2),0)</f>
        <v>0</v>
      </c>
      <c r="U10" s="65" t="s">
        <v>53</v>
      </c>
      <c r="V10" s="281"/>
      <c r="W10" s="103"/>
      <c r="X10" s="104">
        <f t="shared" si="3"/>
        <v>0</v>
      </c>
      <c r="Y10" s="108">
        <f t="shared" ref="Y10:Y19" si="4">MIN(AE10,X10)</f>
        <v>0</v>
      </c>
      <c r="Z10" s="60">
        <f>IF(Y10&gt;=2000,IF(Y10/2&gt;$AI10,$AI10,Y10/2),0)</f>
        <v>0</v>
      </c>
      <c r="AA10" s="65" t="s">
        <v>53</v>
      </c>
      <c r="AB10" s="66" t="s">
        <v>53</v>
      </c>
      <c r="AC10"/>
      <c r="AD10"/>
      <c r="AE10" s="276">
        <f t="shared" si="0"/>
        <v>0</v>
      </c>
      <c r="AF10" s="276"/>
      <c r="AG10" s="275">
        <f t="shared" si="1"/>
        <v>0</v>
      </c>
      <c r="AH10" s="275">
        <f t="shared" si="2"/>
        <v>0</v>
      </c>
      <c r="AI10" s="94">
        <v>40000000</v>
      </c>
    </row>
    <row r="11" spans="2:35" ht="21" customHeight="1" x14ac:dyDescent="0.15">
      <c r="B11" s="415"/>
      <c r="C11" s="416"/>
      <c r="D11" s="416"/>
      <c r="E11" s="416"/>
      <c r="F11" s="417"/>
      <c r="G11" s="417"/>
      <c r="H11" s="417"/>
      <c r="I11" s="417"/>
      <c r="J11" s="417"/>
      <c r="K11" s="417"/>
      <c r="M11" s="11"/>
      <c r="N11" s="420"/>
      <c r="O11" s="427"/>
      <c r="P11" s="279" t="s">
        <v>366</v>
      </c>
      <c r="Q11" s="97"/>
      <c r="R11" s="67" t="s">
        <v>53</v>
      </c>
      <c r="S11" s="67" t="s">
        <v>53</v>
      </c>
      <c r="T11" s="221">
        <f>IF(Q11&gt;=2000,IF(AE11/2&gt;$AI11,$AI11,AE11/2),0)</f>
        <v>0</v>
      </c>
      <c r="U11" s="68" t="s">
        <v>53</v>
      </c>
      <c r="V11" s="283"/>
      <c r="W11" s="110"/>
      <c r="X11" s="111">
        <f t="shared" si="3"/>
        <v>0</v>
      </c>
      <c r="Y11" s="112">
        <f t="shared" si="4"/>
        <v>0</v>
      </c>
      <c r="Z11" s="221">
        <f>IF(Y11&gt;=2000,IF(Y11/2&gt;$AI11,$AI11,Y11/2),0)</f>
        <v>0</v>
      </c>
      <c r="AA11" s="68" t="s">
        <v>53</v>
      </c>
      <c r="AB11" s="69" t="s">
        <v>53</v>
      </c>
      <c r="AC11"/>
      <c r="AD11"/>
      <c r="AE11" s="276">
        <f t="shared" si="0"/>
        <v>0</v>
      </c>
      <c r="AF11" s="276"/>
      <c r="AG11" s="275">
        <f t="shared" si="1"/>
        <v>0</v>
      </c>
      <c r="AH11" s="275">
        <f t="shared" si="2"/>
        <v>0</v>
      </c>
      <c r="AI11" s="94">
        <v>40000000</v>
      </c>
    </row>
    <row r="12" spans="2:35" ht="21" customHeight="1" x14ac:dyDescent="0.15">
      <c r="B12" s="415"/>
      <c r="C12" s="416" t="s">
        <v>9</v>
      </c>
      <c r="D12" s="416"/>
      <c r="E12" s="416"/>
      <c r="F12" s="417" t="str">
        <f>IF(AE15+AE26+AE51+AE62+AE73+AE84=0,"",AE15+AE26+AE51+AE62+AE73+AE84)</f>
        <v/>
      </c>
      <c r="G12" s="417"/>
      <c r="H12" s="417"/>
      <c r="I12" s="417" t="str">
        <f>IF(U15+U26+U51+U62+U73+U84=0,"",U15+U26+U51+U62+U73+U84)</f>
        <v/>
      </c>
      <c r="J12" s="417"/>
      <c r="K12" s="417"/>
      <c r="M12" s="11"/>
      <c r="N12" s="420"/>
      <c r="O12" s="427"/>
      <c r="P12" s="279" t="s">
        <v>367</v>
      </c>
      <c r="Q12" s="97"/>
      <c r="R12" s="67" t="s">
        <v>53</v>
      </c>
      <c r="S12" s="67" t="s">
        <v>53</v>
      </c>
      <c r="T12" s="221">
        <f>IF(Q12&gt;=2000,IF(AE12/2&gt;$AI12,$AI12,AE12/2),0)</f>
        <v>0</v>
      </c>
      <c r="U12" s="68" t="s">
        <v>53</v>
      </c>
      <c r="V12" s="283"/>
      <c r="W12" s="110"/>
      <c r="X12" s="111">
        <f t="shared" si="3"/>
        <v>0</v>
      </c>
      <c r="Y12" s="112">
        <f t="shared" si="4"/>
        <v>0</v>
      </c>
      <c r="Z12" s="221">
        <f>IF(Y12&gt;=2000,IF(Y12/2&gt;$AI12,$AI12,Y12/2),0)</f>
        <v>0</v>
      </c>
      <c r="AA12" s="68" t="s">
        <v>53</v>
      </c>
      <c r="AB12" s="69" t="s">
        <v>53</v>
      </c>
      <c r="AC12"/>
      <c r="AD12"/>
      <c r="AE12" s="276">
        <f t="shared" si="0"/>
        <v>0</v>
      </c>
      <c r="AF12" s="276"/>
      <c r="AG12" s="275">
        <f t="shared" si="1"/>
        <v>0</v>
      </c>
      <c r="AH12" s="275">
        <f t="shared" si="2"/>
        <v>0</v>
      </c>
      <c r="AI12" s="94">
        <v>40000000</v>
      </c>
    </row>
    <row r="13" spans="2:35" ht="21" customHeight="1" x14ac:dyDescent="0.15">
      <c r="B13" s="415"/>
      <c r="C13" s="416"/>
      <c r="D13" s="416"/>
      <c r="E13" s="416"/>
      <c r="F13" s="417"/>
      <c r="G13" s="417"/>
      <c r="H13" s="417"/>
      <c r="I13" s="417"/>
      <c r="J13" s="417"/>
      <c r="K13" s="417"/>
      <c r="M13" s="11"/>
      <c r="N13" s="420"/>
      <c r="O13" s="427"/>
      <c r="P13" s="279" t="s">
        <v>368</v>
      </c>
      <c r="Q13" s="308"/>
      <c r="R13" s="67" t="s">
        <v>53</v>
      </c>
      <c r="S13" s="67" t="s">
        <v>53</v>
      </c>
      <c r="T13" s="221">
        <f>IF(Q13&gt;=2000,IF(AE13/2&gt;$AI13,$AI13,AE13/2),0)</f>
        <v>0</v>
      </c>
      <c r="U13" s="68" t="s">
        <v>53</v>
      </c>
      <c r="V13" s="283"/>
      <c r="W13" s="110"/>
      <c r="X13" s="111">
        <f t="shared" si="3"/>
        <v>0</v>
      </c>
      <c r="Y13" s="112">
        <f t="shared" si="4"/>
        <v>0</v>
      </c>
      <c r="Z13" s="221">
        <f>IF(Y13&gt;=2000,IF(Y13/2&gt;$AI13,$AI13,Y13/2),0)</f>
        <v>0</v>
      </c>
      <c r="AA13" s="68" t="s">
        <v>53</v>
      </c>
      <c r="AB13" s="69" t="s">
        <v>53</v>
      </c>
      <c r="AC13" s="6"/>
      <c r="AD13" s="6"/>
      <c r="AE13" s="276">
        <f t="shared" si="0"/>
        <v>0</v>
      </c>
      <c r="AF13" s="276"/>
      <c r="AG13" s="275">
        <f t="shared" si="1"/>
        <v>0</v>
      </c>
      <c r="AH13" s="275">
        <f t="shared" si="2"/>
        <v>0</v>
      </c>
      <c r="AI13" s="94">
        <v>40000000</v>
      </c>
    </row>
    <row r="14" spans="2:35" ht="21" customHeight="1" x14ac:dyDescent="0.15">
      <c r="B14" s="415"/>
      <c r="C14" s="416" t="s">
        <v>360</v>
      </c>
      <c r="D14" s="416"/>
      <c r="E14" s="416"/>
      <c r="F14" s="417" t="str">
        <f>IF(AE16+AE27+AE52+AE63+AE74+AE85=0,"",AE16+AE27+AE52+AE63+AE74+AE85)</f>
        <v/>
      </c>
      <c r="G14" s="417"/>
      <c r="H14" s="417"/>
      <c r="I14" s="417" t="str">
        <f>IF(U16+U27+U52+U63+U74+U85=0,"",U16+U27+U52+U63+U74+U85)</f>
        <v/>
      </c>
      <c r="J14" s="417"/>
      <c r="K14" s="417"/>
      <c r="M14" s="11"/>
      <c r="N14" s="420"/>
      <c r="O14" s="428"/>
      <c r="P14" s="280" t="s">
        <v>369</v>
      </c>
      <c r="Q14" s="98"/>
      <c r="R14" s="70" t="s">
        <v>53</v>
      </c>
      <c r="S14" s="70" t="s">
        <v>53</v>
      </c>
      <c r="T14" s="222">
        <f>IF(AE14/2&gt;$AI14,$AI14,AE14/2)</f>
        <v>0</v>
      </c>
      <c r="U14" s="71" t="s">
        <v>53</v>
      </c>
      <c r="V14" s="284"/>
      <c r="W14" s="114"/>
      <c r="X14" s="115">
        <f t="shared" si="3"/>
        <v>0</v>
      </c>
      <c r="Y14" s="116">
        <f t="shared" si="4"/>
        <v>0</v>
      </c>
      <c r="Z14" s="222">
        <f>IF(Y14/2&gt;$AI14,$AI14,Y14/2)</f>
        <v>0</v>
      </c>
      <c r="AA14" s="71" t="s">
        <v>53</v>
      </c>
      <c r="AB14" s="72" t="s">
        <v>53</v>
      </c>
      <c r="AC14" s="6"/>
      <c r="AD14" s="6"/>
      <c r="AE14" s="276">
        <f t="shared" si="0"/>
        <v>0</v>
      </c>
      <c r="AF14" s="276"/>
      <c r="AG14" s="275">
        <f t="shared" si="1"/>
        <v>0</v>
      </c>
      <c r="AH14" s="275">
        <f t="shared" si="2"/>
        <v>0</v>
      </c>
      <c r="AI14" s="95">
        <v>50000000</v>
      </c>
    </row>
    <row r="15" spans="2:35" ht="21" customHeight="1" x14ac:dyDescent="0.15">
      <c r="B15" s="415"/>
      <c r="C15" s="416"/>
      <c r="D15" s="416"/>
      <c r="E15" s="416"/>
      <c r="F15" s="417"/>
      <c r="G15" s="417"/>
      <c r="H15" s="417"/>
      <c r="I15" s="417"/>
      <c r="J15" s="417"/>
      <c r="K15" s="417"/>
      <c r="M15" s="11"/>
      <c r="N15" s="420"/>
      <c r="O15" s="418" t="s">
        <v>207</v>
      </c>
      <c r="P15" s="419"/>
      <c r="Q15" s="99"/>
      <c r="R15" s="62" t="s">
        <v>53</v>
      </c>
      <c r="S15" s="62" t="s">
        <v>53</v>
      </c>
      <c r="T15" s="60">
        <f>AE15/2</f>
        <v>0</v>
      </c>
      <c r="U15" s="101">
        <f>ROUNDDOWN(IF(T15&gt;$AI15,$AI15,T15),-3)</f>
        <v>0</v>
      </c>
      <c r="V15" s="281"/>
      <c r="W15" s="103"/>
      <c r="X15" s="104">
        <f t="shared" si="3"/>
        <v>0</v>
      </c>
      <c r="Y15" s="105">
        <f t="shared" si="4"/>
        <v>0</v>
      </c>
      <c r="Z15" s="60">
        <f>Y15/2</f>
        <v>0</v>
      </c>
      <c r="AA15" s="101">
        <f>ROUNDDOWN(IF(Z15&gt;$AI15,$AI15,Z15),-3)</f>
        <v>0</v>
      </c>
      <c r="AB15" s="63"/>
      <c r="AC15" s="6"/>
      <c r="AD15" s="6"/>
      <c r="AE15" s="88">
        <f t="shared" si="0"/>
        <v>0</v>
      </c>
      <c r="AF15" s="88"/>
      <c r="AG15" s="191">
        <f t="shared" si="1"/>
        <v>0</v>
      </c>
      <c r="AH15" s="191">
        <f t="shared" si="2"/>
        <v>0</v>
      </c>
      <c r="AI15" s="86">
        <v>40000000</v>
      </c>
    </row>
    <row r="16" spans="2:35" ht="21" customHeight="1" x14ac:dyDescent="0.15">
      <c r="B16" s="415"/>
      <c r="C16" s="416" t="s">
        <v>10</v>
      </c>
      <c r="D16" s="416"/>
      <c r="E16" s="416"/>
      <c r="F16" s="417" t="str">
        <f>IF(AE17+AE28+AE53+AE64+AE75+AE86=0,"",AE17+AE28+AE53+AE64+AE75+AE86)</f>
        <v/>
      </c>
      <c r="G16" s="417"/>
      <c r="H16" s="417"/>
      <c r="I16" s="417" t="str">
        <f>IF(U17+U28+U53+U64+U75+U86=0,"",U17+U28+U53+U64+U75+U86)</f>
        <v/>
      </c>
      <c r="J16" s="417"/>
      <c r="K16" s="417"/>
      <c r="M16" s="11"/>
      <c r="N16" s="420"/>
      <c r="O16" s="418" t="s">
        <v>361</v>
      </c>
      <c r="P16" s="419"/>
      <c r="Q16" s="99"/>
      <c r="R16" s="62" t="s">
        <v>53</v>
      </c>
      <c r="S16" s="62" t="s">
        <v>53</v>
      </c>
      <c r="T16" s="60">
        <f>AE16/2</f>
        <v>0</v>
      </c>
      <c r="U16" s="117">
        <f>ROUNDDOWN(IF(T16&gt;$AI16,$AI16,T16),-3)</f>
        <v>0</v>
      </c>
      <c r="V16" s="281"/>
      <c r="W16" s="103"/>
      <c r="X16" s="104">
        <f t="shared" si="3"/>
        <v>0</v>
      </c>
      <c r="Y16" s="105">
        <f t="shared" si="4"/>
        <v>0</v>
      </c>
      <c r="Z16" s="60">
        <f>Y16/2</f>
        <v>0</v>
      </c>
      <c r="AA16" s="101">
        <f>ROUNDDOWN(IF(Z16&gt;$AI16,$AI16,Z16),-3)</f>
        <v>0</v>
      </c>
      <c r="AB16" s="63"/>
      <c r="AC16" s="6"/>
      <c r="AD16" s="6"/>
      <c r="AE16" s="88">
        <f t="shared" si="0"/>
        <v>0</v>
      </c>
      <c r="AF16" s="88"/>
      <c r="AG16" s="191">
        <f t="shared" si="1"/>
        <v>0</v>
      </c>
      <c r="AH16" s="191">
        <f t="shared" si="2"/>
        <v>0</v>
      </c>
      <c r="AI16" s="86">
        <v>50000000</v>
      </c>
    </row>
    <row r="17" spans="1:35" ht="21" customHeight="1" x14ac:dyDescent="0.15">
      <c r="B17" s="415"/>
      <c r="C17" s="416"/>
      <c r="D17" s="416"/>
      <c r="E17" s="416"/>
      <c r="F17" s="417"/>
      <c r="G17" s="417"/>
      <c r="H17" s="417"/>
      <c r="I17" s="417"/>
      <c r="J17" s="417"/>
      <c r="K17" s="417"/>
      <c r="M17" s="11"/>
      <c r="N17" s="420"/>
      <c r="O17" s="418" t="s">
        <v>208</v>
      </c>
      <c r="P17" s="419"/>
      <c r="Q17" s="99"/>
      <c r="R17" s="202"/>
      <c r="S17" s="328"/>
      <c r="T17" s="59">
        <f>IFERROR(IF(S17&gt;=10,AE17/$AF17/2,AE17/$AF17/3),0)</f>
        <v>0</v>
      </c>
      <c r="U17" s="101">
        <f>ROUNDDOWN(IF(T17&gt;$AI17,$AI17*$AF17,T17*$AF17),-3)</f>
        <v>0</v>
      </c>
      <c r="V17" s="281"/>
      <c r="W17" s="103"/>
      <c r="X17" s="104">
        <f t="shared" si="3"/>
        <v>0</v>
      </c>
      <c r="Y17" s="105">
        <f t="shared" si="4"/>
        <v>0</v>
      </c>
      <c r="Z17" s="59">
        <f>IFERROR(IF(S17&gt;=10,Y17/$AF17/2,Y17/$AF17/3),0)</f>
        <v>0</v>
      </c>
      <c r="AA17" s="101">
        <f>ROUNDDOWN(IF(Z17&gt;$AI17,$AI17*$AF17,Z17*$AF17),-3)</f>
        <v>0</v>
      </c>
      <c r="AB17" s="63"/>
      <c r="AC17" s="6"/>
      <c r="AD17" s="6"/>
      <c r="AE17" s="88">
        <f t="shared" si="0"/>
        <v>0</v>
      </c>
      <c r="AF17" s="88">
        <f>IF(OR($N$7=$AE$5,$N$7="",AE17=0),0,R17)</f>
        <v>0</v>
      </c>
      <c r="AG17" s="191">
        <f t="shared" si="1"/>
        <v>0</v>
      </c>
      <c r="AH17" s="191">
        <f t="shared" si="2"/>
        <v>0</v>
      </c>
      <c r="AI17" s="86">
        <v>10000000</v>
      </c>
    </row>
    <row r="18" spans="1:35" ht="21" customHeight="1" thickBot="1" x14ac:dyDescent="0.2">
      <c r="B18" s="415"/>
      <c r="C18" s="416" t="s">
        <v>11</v>
      </c>
      <c r="D18" s="416"/>
      <c r="E18" s="416"/>
      <c r="F18" s="417" t="str">
        <f>IF(AE18+AE29+AE54+AE65+AE76+AE87=0,"",AE18+AE29+AE54+AE65+AE76+AE87)</f>
        <v/>
      </c>
      <c r="G18" s="417"/>
      <c r="H18" s="417"/>
      <c r="I18" s="417" t="str">
        <f>IF(U18+U29+U54+U65+U76+U87=0,"",U18+U29+U54+U65+U76+U87)</f>
        <v/>
      </c>
      <c r="J18" s="417"/>
      <c r="K18" s="417"/>
      <c r="M18" s="11"/>
      <c r="N18" s="421"/>
      <c r="O18" s="445" t="s">
        <v>209</v>
      </c>
      <c r="P18" s="446"/>
      <c r="Q18" s="100"/>
      <c r="R18" s="203"/>
      <c r="S18" s="329"/>
      <c r="T18" s="74">
        <f>IFERROR(IF(S18&gt;=10,AE18/$AF18/2,AE18/$AF18/3),0)</f>
        <v>0</v>
      </c>
      <c r="U18" s="73">
        <f>ROUNDDOWN(IF(T18&gt;$AI18,$AI18*$AF18,T18*$AF18),-3)</f>
        <v>0</v>
      </c>
      <c r="V18" s="285"/>
      <c r="W18" s="119"/>
      <c r="X18" s="120">
        <f t="shared" si="3"/>
        <v>0</v>
      </c>
      <c r="Y18" s="121">
        <f t="shared" si="4"/>
        <v>0</v>
      </c>
      <c r="Z18" s="74">
        <f>IFERROR(IF(S18&gt;=10,Y18/$AF18/2,Y18/$AF18/3),0)</f>
        <v>0</v>
      </c>
      <c r="AA18" s="73">
        <f>ROUNDDOWN(IF(Z18&gt;$AI18,$AI18*$AF18,Z18*$AF18),-3)</f>
        <v>0</v>
      </c>
      <c r="AB18" s="75"/>
      <c r="AC18" s="6"/>
      <c r="AD18" s="6"/>
      <c r="AE18" s="88">
        <f t="shared" si="0"/>
        <v>0</v>
      </c>
      <c r="AF18" s="88">
        <f>IF(OR($N$7=$AE$5,$N$7="",AE18=0),0,R18)</f>
        <v>0</v>
      </c>
      <c r="AG18" s="191">
        <f t="shared" si="1"/>
        <v>0</v>
      </c>
      <c r="AH18" s="191">
        <f t="shared" si="2"/>
        <v>0</v>
      </c>
      <c r="AI18" s="87">
        <v>10000000</v>
      </c>
    </row>
    <row r="19" spans="1:35" ht="21" customHeight="1" x14ac:dyDescent="0.15">
      <c r="B19" s="415"/>
      <c r="C19" s="416"/>
      <c r="D19" s="416"/>
      <c r="E19" s="416"/>
      <c r="F19" s="417"/>
      <c r="G19" s="417"/>
      <c r="H19" s="417"/>
      <c r="I19" s="417"/>
      <c r="J19" s="417"/>
      <c r="K19" s="417"/>
      <c r="M19" s="11"/>
      <c r="N19" s="420" t="s">
        <v>252</v>
      </c>
      <c r="O19" s="422" t="s">
        <v>205</v>
      </c>
      <c r="P19" s="423"/>
      <c r="Q19" s="265"/>
      <c r="R19" s="266"/>
      <c r="S19" s="331" t="s">
        <v>53</v>
      </c>
      <c r="T19" s="267">
        <f>IFERROR(AE19/$AF19/2,0)</f>
        <v>0</v>
      </c>
      <c r="U19" s="268">
        <f>ROUNDDOWN(IF(T19&gt;$AI19,$AI19*$AF19,T19*$AF19),-3)</f>
        <v>0</v>
      </c>
      <c r="V19" s="286"/>
      <c r="W19" s="270"/>
      <c r="X19" s="271">
        <f t="shared" si="3"/>
        <v>0</v>
      </c>
      <c r="Y19" s="272">
        <f t="shared" si="4"/>
        <v>0</v>
      </c>
      <c r="Z19" s="267">
        <f>IFERROR(Y19/$AF19/2,0)</f>
        <v>0</v>
      </c>
      <c r="AA19" s="268">
        <f>ROUNDDOWN(IF(Z19&gt;$AI19,$AI19*$AF19,Z19*$AF19),-3)</f>
        <v>0</v>
      </c>
      <c r="AB19"/>
      <c r="AC19" s="6"/>
      <c r="AD19" s="6"/>
      <c r="AE19" s="92">
        <f t="shared" ref="AE19:AE29" si="5">IF($N$7="",0,Q19)</f>
        <v>0</v>
      </c>
      <c r="AF19" s="93">
        <f>IF(OR($N$7="",AE19=0),0,R19)</f>
        <v>0</v>
      </c>
      <c r="AG19" s="190">
        <f t="shared" si="1"/>
        <v>0</v>
      </c>
      <c r="AH19" s="190">
        <f t="shared" si="2"/>
        <v>0</v>
      </c>
      <c r="AI19" s="86">
        <f>AI8</f>
        <v>140000</v>
      </c>
    </row>
    <row r="20" spans="1:35" ht="21" customHeight="1" x14ac:dyDescent="0.15">
      <c r="B20" s="448" t="s">
        <v>19</v>
      </c>
      <c r="C20" s="448"/>
      <c r="D20" s="448"/>
      <c r="E20" s="448"/>
      <c r="F20" s="417" t="str">
        <f>IF(SUM(F8:F19)&gt;0,SUM(F8:F19),"")</f>
        <v/>
      </c>
      <c r="G20" s="417"/>
      <c r="H20" s="417"/>
      <c r="I20" s="417" t="str">
        <f>IF(SUM(I8:I19)&gt;0,SUM(I8:I19),"")</f>
        <v/>
      </c>
      <c r="J20" s="417"/>
      <c r="K20" s="417"/>
      <c r="M20" s="11"/>
      <c r="N20" s="420"/>
      <c r="O20" s="424" t="s">
        <v>206</v>
      </c>
      <c r="P20" s="425"/>
      <c r="Q20" s="122">
        <f>SUM(AE21:AE25)</f>
        <v>0</v>
      </c>
      <c r="R20" s="62" t="s">
        <v>53</v>
      </c>
      <c r="S20" s="62" t="s">
        <v>53</v>
      </c>
      <c r="T20" s="123">
        <f>IF(SUM(T21:T24)&gt;$AI21,$AI21,SUM(T21:T24))</f>
        <v>0</v>
      </c>
      <c r="U20" s="101">
        <f>ROUNDDOWN(IF(T25&gt;=1000,IF(T20+T25&gt;=$AI25,$AI25,T20+T25),IF(T20&gt;$AI21,$AI21,T20)),-3)</f>
        <v>0</v>
      </c>
      <c r="V20" s="282">
        <f>SUM(AG21:AG25)</f>
        <v>0</v>
      </c>
      <c r="W20" s="309">
        <f>SUM(AH21:AH25)</f>
        <v>0</v>
      </c>
      <c r="X20" s="107">
        <f t="shared" si="3"/>
        <v>0</v>
      </c>
      <c r="Y20" s="122">
        <f>SUM(Y21:Y25)</f>
        <v>0</v>
      </c>
      <c r="Z20" s="123">
        <f>IF(SUM(Z21:Z24)&gt;$AI21,$AI21,SUM(Z21:Z24))</f>
        <v>0</v>
      </c>
      <c r="AA20" s="101">
        <f>ROUNDDOWN(IF(Z25&gt;=1000,IF(Z20+Z25&gt;=$AI25,$AI25,Z20+Z25),IF(Z20&gt;$AI21,$AI21,Z20)),-3)</f>
        <v>0</v>
      </c>
      <c r="AB20" s="6"/>
      <c r="AD20"/>
      <c r="AE20" s="89">
        <f t="shared" si="5"/>
        <v>0</v>
      </c>
      <c r="AF20" s="90"/>
      <c r="AG20" s="191">
        <f t="shared" si="1"/>
        <v>0</v>
      </c>
      <c r="AH20" s="191">
        <f t="shared" si="2"/>
        <v>0</v>
      </c>
      <c r="AI20" s="86"/>
    </row>
    <row r="21" spans="1:35" ht="21" customHeight="1" x14ac:dyDescent="0.15">
      <c r="B21" s="448"/>
      <c r="C21" s="448"/>
      <c r="D21" s="448"/>
      <c r="E21" s="448"/>
      <c r="F21" s="417"/>
      <c r="G21" s="417"/>
      <c r="H21" s="417"/>
      <c r="I21" s="417"/>
      <c r="J21" s="417"/>
      <c r="K21" s="417"/>
      <c r="M21" s="11"/>
      <c r="N21" s="420"/>
      <c r="O21" s="426" t="s">
        <v>370</v>
      </c>
      <c r="P21" s="278" t="s">
        <v>365</v>
      </c>
      <c r="Q21" s="205"/>
      <c r="R21" s="64" t="s">
        <v>53</v>
      </c>
      <c r="S21" s="64" t="s">
        <v>53</v>
      </c>
      <c r="T21" s="60">
        <f>IF(Q21&gt;=2000,IF(AE21/2&gt;$AI21,$AI21,AE21/2),0)</f>
        <v>0</v>
      </c>
      <c r="U21" s="65" t="s">
        <v>53</v>
      </c>
      <c r="V21" s="281"/>
      <c r="W21" s="103"/>
      <c r="X21" s="104">
        <f t="shared" si="3"/>
        <v>0</v>
      </c>
      <c r="Y21" s="108">
        <f t="shared" ref="Y21:Y29" si="6">MIN(AE21,X21)</f>
        <v>0</v>
      </c>
      <c r="Z21" s="60">
        <f>IF(Y21&gt;=2000,IF(Y21/2&gt;$AI21,$AI21,Y21/2),0)</f>
        <v>0</v>
      </c>
      <c r="AA21" s="65" t="s">
        <v>53</v>
      </c>
      <c r="AB21" s="6"/>
      <c r="AD21"/>
      <c r="AE21" s="273">
        <f t="shared" si="5"/>
        <v>0</v>
      </c>
      <c r="AF21" s="274"/>
      <c r="AG21" s="275">
        <f t="shared" si="1"/>
        <v>0</v>
      </c>
      <c r="AH21" s="275">
        <f t="shared" si="2"/>
        <v>0</v>
      </c>
      <c r="AI21" s="94">
        <f t="shared" ref="AI21:AI29" si="7">AI10</f>
        <v>40000000</v>
      </c>
    </row>
    <row r="22" spans="1:35" ht="21" customHeight="1" x14ac:dyDescent="0.15">
      <c r="B22" s="10"/>
      <c r="C22" s="10"/>
      <c r="D22" s="10"/>
      <c r="E22" s="8"/>
      <c r="F22" s="8"/>
      <c r="G22" s="8"/>
      <c r="H22" s="8"/>
      <c r="I22" s="8"/>
      <c r="J22" s="8"/>
      <c r="K22" s="8"/>
      <c r="M22" s="11"/>
      <c r="N22" s="420"/>
      <c r="O22" s="427"/>
      <c r="P22" s="279" t="s">
        <v>366</v>
      </c>
      <c r="Q22" s="206"/>
      <c r="R22" s="67" t="s">
        <v>53</v>
      </c>
      <c r="S22" s="67" t="s">
        <v>53</v>
      </c>
      <c r="T22" s="221">
        <f>IF(Q22&gt;=2000,IF(AE22/2&gt;$AI22,$AI22,AE22/2),0)</f>
        <v>0</v>
      </c>
      <c r="U22" s="68" t="s">
        <v>53</v>
      </c>
      <c r="V22" s="283"/>
      <c r="W22" s="110"/>
      <c r="X22" s="111">
        <f t="shared" si="3"/>
        <v>0</v>
      </c>
      <c r="Y22" s="112">
        <f t="shared" si="6"/>
        <v>0</v>
      </c>
      <c r="Z22" s="221">
        <f>IF(Y22&gt;=2000,IF(Y22/2&gt;$AI22,$AI22,Y22/2),0)</f>
        <v>0</v>
      </c>
      <c r="AA22" s="68" t="s">
        <v>53</v>
      </c>
      <c r="AB22" s="6"/>
      <c r="AD22"/>
      <c r="AE22" s="273">
        <f t="shared" si="5"/>
        <v>0</v>
      </c>
      <c r="AF22" s="274"/>
      <c r="AG22" s="275">
        <f t="shared" si="1"/>
        <v>0</v>
      </c>
      <c r="AH22" s="275">
        <f t="shared" si="2"/>
        <v>0</v>
      </c>
      <c r="AI22" s="94">
        <f t="shared" si="7"/>
        <v>40000000</v>
      </c>
    </row>
    <row r="23" spans="1:35" ht="21" customHeight="1" x14ac:dyDescent="0.15">
      <c r="B23" s="10"/>
      <c r="C23" s="10"/>
      <c r="D23" s="10"/>
      <c r="E23" s="8"/>
      <c r="F23" s="8"/>
      <c r="G23" s="8"/>
      <c r="H23" s="8"/>
      <c r="I23" s="8"/>
      <c r="J23" s="8"/>
      <c r="K23" s="9" t="s">
        <v>3</v>
      </c>
      <c r="M23" s="11"/>
      <c r="N23" s="420"/>
      <c r="O23" s="427"/>
      <c r="P23" s="279" t="s">
        <v>367</v>
      </c>
      <c r="Q23" s="206"/>
      <c r="R23" s="67" t="s">
        <v>53</v>
      </c>
      <c r="S23" s="67" t="s">
        <v>53</v>
      </c>
      <c r="T23" s="221">
        <f>IF(Q23&gt;=2000,IF(AE23/2&gt;$AI23,$AI23,AE23/2),0)</f>
        <v>0</v>
      </c>
      <c r="U23" s="68" t="s">
        <v>53</v>
      </c>
      <c r="V23" s="283"/>
      <c r="W23" s="110"/>
      <c r="X23" s="111">
        <f t="shared" si="3"/>
        <v>0</v>
      </c>
      <c r="Y23" s="112">
        <f t="shared" si="6"/>
        <v>0</v>
      </c>
      <c r="Z23" s="221">
        <f>IF(Y23&gt;=2000,IF(Y23/2&gt;$AI23,$AI23,Y23/2),0)</f>
        <v>0</v>
      </c>
      <c r="AA23" s="68" t="s">
        <v>53</v>
      </c>
      <c r="AB23" s="6"/>
      <c r="AD23"/>
      <c r="AE23" s="273">
        <f t="shared" si="5"/>
        <v>0</v>
      </c>
      <c r="AF23" s="274"/>
      <c r="AG23" s="275">
        <f t="shared" si="1"/>
        <v>0</v>
      </c>
      <c r="AH23" s="275">
        <f t="shared" si="2"/>
        <v>0</v>
      </c>
      <c r="AI23" s="94">
        <f t="shared" si="7"/>
        <v>40000000</v>
      </c>
    </row>
    <row r="24" spans="1:35" ht="21" customHeight="1" x14ac:dyDescent="0.15">
      <c r="A24"/>
      <c r="B24" s="448"/>
      <c r="C24" s="448"/>
      <c r="D24" s="448"/>
      <c r="E24" s="467" t="s">
        <v>56</v>
      </c>
      <c r="F24" s="467"/>
      <c r="G24" s="467"/>
      <c r="H24" s="467"/>
      <c r="I24" s="467"/>
      <c r="J24" s="467"/>
      <c r="K24" s="447" t="s">
        <v>20</v>
      </c>
      <c r="L24"/>
      <c r="M24" s="11"/>
      <c r="N24" s="420"/>
      <c r="O24" s="427"/>
      <c r="P24" s="279" t="s">
        <v>368</v>
      </c>
      <c r="Q24" s="206"/>
      <c r="R24" s="67" t="s">
        <v>53</v>
      </c>
      <c r="S24" s="67" t="s">
        <v>53</v>
      </c>
      <c r="T24" s="221">
        <f>IF(Q24&gt;=2000,IF(AE24/2&gt;$AI24,$AI24,AE24/2),0)</f>
        <v>0</v>
      </c>
      <c r="U24" s="68" t="s">
        <v>53</v>
      </c>
      <c r="V24" s="283"/>
      <c r="W24" s="110"/>
      <c r="X24" s="111">
        <f t="shared" si="3"/>
        <v>0</v>
      </c>
      <c r="Y24" s="112">
        <f t="shared" si="6"/>
        <v>0</v>
      </c>
      <c r="Z24" s="221">
        <f>IF(Y24&gt;=2000,IF(Y24/2&gt;$AI24,$AI24,Y24/2),0)</f>
        <v>0</v>
      </c>
      <c r="AA24" s="68" t="s">
        <v>53</v>
      </c>
      <c r="AB24" s="6"/>
      <c r="AD24"/>
      <c r="AE24" s="273">
        <f t="shared" si="5"/>
        <v>0</v>
      </c>
      <c r="AF24" s="274"/>
      <c r="AG24" s="275">
        <f t="shared" si="1"/>
        <v>0</v>
      </c>
      <c r="AH24" s="275">
        <f t="shared" si="2"/>
        <v>0</v>
      </c>
      <c r="AI24" s="94">
        <f t="shared" si="7"/>
        <v>40000000</v>
      </c>
    </row>
    <row r="25" spans="1:35" ht="21" customHeight="1" x14ac:dyDescent="0.15">
      <c r="A25"/>
      <c r="B25" s="448"/>
      <c r="C25" s="448"/>
      <c r="D25" s="448"/>
      <c r="E25" s="468" t="s">
        <v>52</v>
      </c>
      <c r="F25" s="468"/>
      <c r="G25" s="467" t="s">
        <v>21</v>
      </c>
      <c r="H25" s="467" t="s">
        <v>22</v>
      </c>
      <c r="I25" s="467"/>
      <c r="J25" s="436" t="s">
        <v>23</v>
      </c>
      <c r="K25" s="447"/>
      <c r="L25"/>
      <c r="M25" s="11"/>
      <c r="N25" s="420"/>
      <c r="O25" s="428"/>
      <c r="P25" s="280" t="s">
        <v>369</v>
      </c>
      <c r="Q25" s="207"/>
      <c r="R25" s="70" t="s">
        <v>53</v>
      </c>
      <c r="S25" s="70" t="s">
        <v>53</v>
      </c>
      <c r="T25" s="222">
        <f>IF(AE25/2&gt;$AI25,$AI25,AE25/2)</f>
        <v>0</v>
      </c>
      <c r="U25" s="71" t="s">
        <v>53</v>
      </c>
      <c r="V25" s="284"/>
      <c r="W25" s="114"/>
      <c r="X25" s="115">
        <f t="shared" si="3"/>
        <v>0</v>
      </c>
      <c r="Y25" s="116">
        <f t="shared" si="6"/>
        <v>0</v>
      </c>
      <c r="Z25" s="222">
        <f>IF(Y25/2&gt;$AI25,$AI25,Y25/2)</f>
        <v>0</v>
      </c>
      <c r="AA25" s="71" t="s">
        <v>53</v>
      </c>
      <c r="AB25" s="6"/>
      <c r="AD25"/>
      <c r="AE25" s="273">
        <f t="shared" si="5"/>
        <v>0</v>
      </c>
      <c r="AF25" s="274"/>
      <c r="AG25" s="275">
        <f t="shared" si="1"/>
        <v>0</v>
      </c>
      <c r="AH25" s="275">
        <f t="shared" si="2"/>
        <v>0</v>
      </c>
      <c r="AI25" s="95">
        <f t="shared" si="7"/>
        <v>50000000</v>
      </c>
    </row>
    <row r="26" spans="1:35" ht="21" customHeight="1" x14ac:dyDescent="0.15">
      <c r="A26"/>
      <c r="B26" s="448"/>
      <c r="C26" s="448"/>
      <c r="D26" s="448"/>
      <c r="E26" s="468"/>
      <c r="F26" s="468"/>
      <c r="G26" s="467"/>
      <c r="H26" s="467"/>
      <c r="I26" s="467"/>
      <c r="J26" s="436"/>
      <c r="K26" s="447"/>
      <c r="L26"/>
      <c r="M26" s="11"/>
      <c r="N26" s="420"/>
      <c r="O26" s="418" t="s">
        <v>207</v>
      </c>
      <c r="P26" s="419"/>
      <c r="Q26" s="208"/>
      <c r="R26" s="62" t="s">
        <v>53</v>
      </c>
      <c r="S26" s="62" t="s">
        <v>53</v>
      </c>
      <c r="T26" s="60">
        <f>AE26/2</f>
        <v>0</v>
      </c>
      <c r="U26" s="101">
        <f>ROUNDDOWN(IF(T26&gt;$AI26,$AI26,T26),-3)</f>
        <v>0</v>
      </c>
      <c r="V26" s="281"/>
      <c r="W26" s="103"/>
      <c r="X26" s="104">
        <f t="shared" si="3"/>
        <v>0</v>
      </c>
      <c r="Y26" s="105">
        <f t="shared" si="6"/>
        <v>0</v>
      </c>
      <c r="Z26" s="60">
        <f>Y26/2</f>
        <v>0</v>
      </c>
      <c r="AA26" s="101">
        <f>ROUNDDOWN(IF(Z26&gt;$AI26,$AI26,Z26),-3)</f>
        <v>0</v>
      </c>
      <c r="AB26" s="6"/>
      <c r="AD26"/>
      <c r="AE26" s="89">
        <f t="shared" si="5"/>
        <v>0</v>
      </c>
      <c r="AF26" s="90"/>
      <c r="AG26" s="191">
        <f t="shared" si="1"/>
        <v>0</v>
      </c>
      <c r="AH26" s="191">
        <f t="shared" si="2"/>
        <v>0</v>
      </c>
      <c r="AI26" s="86">
        <f t="shared" si="7"/>
        <v>40000000</v>
      </c>
    </row>
    <row r="27" spans="1:35" ht="21" customHeight="1" x14ac:dyDescent="0.15">
      <c r="A27"/>
      <c r="B27" s="449" t="s">
        <v>7</v>
      </c>
      <c r="C27" s="450"/>
      <c r="D27" s="451"/>
      <c r="E27" s="455" t="str">
        <f>IF(X8+X19+X44+X55+X66+X77=0,"",X8+X19+X44+X55+X66+X77)</f>
        <v/>
      </c>
      <c r="F27" s="456"/>
      <c r="G27" s="459" t="str">
        <f>IF(Y8+Y19+Y44+Y55+Y66+Y77=0,"",Y8+Y19+Y44+Y55+Y66+Y77)</f>
        <v/>
      </c>
      <c r="H27" s="461" t="s">
        <v>8</v>
      </c>
      <c r="I27" s="462"/>
      <c r="J27" s="459" t="str">
        <f>IF(AA8+AA19+AA44+AA55+AA66+AA77=0,"",AA8+AA19+AA44+AA55+AA66+AA77)</f>
        <v/>
      </c>
      <c r="K27" s="465" t="str">
        <f>IF(AB8="","",AB8)</f>
        <v/>
      </c>
      <c r="L27"/>
      <c r="M27" s="11"/>
      <c r="N27" s="420"/>
      <c r="O27" s="418" t="s">
        <v>361</v>
      </c>
      <c r="P27" s="419"/>
      <c r="Q27" s="208"/>
      <c r="R27" s="62" t="s">
        <v>53</v>
      </c>
      <c r="S27" s="62" t="s">
        <v>53</v>
      </c>
      <c r="T27" s="60">
        <f>AE27/2</f>
        <v>0</v>
      </c>
      <c r="U27" s="117">
        <f>ROUNDDOWN(IF(T27&gt;$AI27,$AI27,T27),-3)</f>
        <v>0</v>
      </c>
      <c r="V27" s="281"/>
      <c r="W27" s="103"/>
      <c r="X27" s="104">
        <f t="shared" si="3"/>
        <v>0</v>
      </c>
      <c r="Y27" s="105">
        <f t="shared" si="6"/>
        <v>0</v>
      </c>
      <c r="Z27" s="60">
        <f>Y27/2</f>
        <v>0</v>
      </c>
      <c r="AA27" s="101">
        <f>ROUNDDOWN(IF(Z27&gt;$AI27,$AI27,Z27),-3)</f>
        <v>0</v>
      </c>
      <c r="AD27"/>
      <c r="AE27" s="89">
        <f t="shared" si="5"/>
        <v>0</v>
      </c>
      <c r="AF27" s="90"/>
      <c r="AG27" s="191">
        <f t="shared" si="1"/>
        <v>0</v>
      </c>
      <c r="AH27" s="191">
        <f t="shared" si="2"/>
        <v>0</v>
      </c>
      <c r="AI27" s="86">
        <f t="shared" si="7"/>
        <v>50000000</v>
      </c>
    </row>
    <row r="28" spans="1:35" ht="21" customHeight="1" x14ac:dyDescent="0.15">
      <c r="A28"/>
      <c r="B28" s="452"/>
      <c r="C28" s="453"/>
      <c r="D28" s="454"/>
      <c r="E28" s="457"/>
      <c r="F28" s="458"/>
      <c r="G28" s="460"/>
      <c r="H28" s="463"/>
      <c r="I28" s="464"/>
      <c r="J28" s="460"/>
      <c r="K28" s="466"/>
      <c r="L28"/>
      <c r="M28" s="11"/>
      <c r="N28" s="420"/>
      <c r="O28" s="418" t="s">
        <v>208</v>
      </c>
      <c r="P28" s="419"/>
      <c r="Q28" s="208"/>
      <c r="R28" s="202"/>
      <c r="S28" s="328"/>
      <c r="T28" s="59">
        <f>IFERROR(IF(S28&gt;=10,AE28/$AF28/2,AE28/$AF28/3),0)</f>
        <v>0</v>
      </c>
      <c r="U28" s="101">
        <f>ROUNDDOWN(IF(T28&gt;$AI28,$AI28*$AF28,T28*$AF28),-3)</f>
        <v>0</v>
      </c>
      <c r="V28" s="281"/>
      <c r="W28" s="103"/>
      <c r="X28" s="104">
        <f t="shared" si="3"/>
        <v>0</v>
      </c>
      <c r="Y28" s="105">
        <f t="shared" si="6"/>
        <v>0</v>
      </c>
      <c r="Z28" s="59">
        <f>IFERROR(IF(S28&gt;=10,Y28/$AF28/2,Y28/$AF28/3),0)</f>
        <v>0</v>
      </c>
      <c r="AA28" s="101">
        <f>ROUNDDOWN(IF(Z28&gt;$AI28,$AI28*$AF28,Z28*$AF28),-3)</f>
        <v>0</v>
      </c>
      <c r="AD28"/>
      <c r="AE28" s="89">
        <f t="shared" si="5"/>
        <v>0</v>
      </c>
      <c r="AF28" s="90">
        <f>IF(OR($N$7="",AE28=0),0,R28)</f>
        <v>0</v>
      </c>
      <c r="AG28" s="191">
        <f t="shared" si="1"/>
        <v>0</v>
      </c>
      <c r="AH28" s="191">
        <f t="shared" si="2"/>
        <v>0</v>
      </c>
      <c r="AI28" s="86">
        <f t="shared" si="7"/>
        <v>10000000</v>
      </c>
    </row>
    <row r="29" spans="1:35" ht="21" customHeight="1" thickBot="1" x14ac:dyDescent="0.2">
      <c r="A29"/>
      <c r="B29" s="449" t="s">
        <v>25</v>
      </c>
      <c r="C29" s="450"/>
      <c r="D29" s="451"/>
      <c r="E29" s="455" t="str">
        <f>IF(X9+X20+X45+X56+X67+X78=0,"",X9+X20+X45+X56+X67+X78)</f>
        <v/>
      </c>
      <c r="F29" s="456"/>
      <c r="G29" s="459" t="str">
        <f>IF(Y9+Y20+Y45+Y56+Y67+Y78=0,"",Y9+Y20+Y45+Y56+Y67+Y78)</f>
        <v/>
      </c>
      <c r="H29" s="461" t="s">
        <v>8</v>
      </c>
      <c r="I29" s="462"/>
      <c r="J29" s="459" t="str">
        <f>IF(AA9+AA20+AA45+AA56+AA67+AA78=0,"",AA9+AA20+AA45+AA56+AA67+AA78)</f>
        <v/>
      </c>
      <c r="K29" s="465" t="str">
        <f>IF(AB9="","",AB9)</f>
        <v/>
      </c>
      <c r="L29"/>
      <c r="M29" s="11"/>
      <c r="N29" s="421"/>
      <c r="O29" s="445" t="s">
        <v>209</v>
      </c>
      <c r="P29" s="446"/>
      <c r="Q29" s="209"/>
      <c r="R29" s="203"/>
      <c r="S29" s="329"/>
      <c r="T29" s="74">
        <f>IFERROR(IF(S29&gt;=10,AE29/$AF29/2,AE29/$AF29/3),0)</f>
        <v>0</v>
      </c>
      <c r="U29" s="73">
        <f>ROUNDDOWN(IF(T29&gt;$AI29,$AI29*$AF29,T29*$AF29),-3)</f>
        <v>0</v>
      </c>
      <c r="V29" s="285"/>
      <c r="W29" s="119"/>
      <c r="X29" s="120">
        <f t="shared" si="3"/>
        <v>0</v>
      </c>
      <c r="Y29" s="121">
        <f t="shared" si="6"/>
        <v>0</v>
      </c>
      <c r="Z29" s="74">
        <f>IFERROR(IF(S29&gt;=10,Y29/$AF29/2,Y29/$AF29/3),0)</f>
        <v>0</v>
      </c>
      <c r="AA29" s="73">
        <f>ROUNDDOWN(IF(Z29&gt;$AI29,$AI29*$AF29,Z29*$AF29),-3)</f>
        <v>0</v>
      </c>
      <c r="AD29"/>
      <c r="AE29" s="287">
        <f t="shared" si="5"/>
        <v>0</v>
      </c>
      <c r="AF29" s="288">
        <f>IF(OR($N$7="",AE29=0),0,R29)</f>
        <v>0</v>
      </c>
      <c r="AG29" s="289">
        <f t="shared" si="1"/>
        <v>0</v>
      </c>
      <c r="AH29" s="289">
        <f t="shared" si="2"/>
        <v>0</v>
      </c>
      <c r="AI29" s="87">
        <f t="shared" si="7"/>
        <v>10000000</v>
      </c>
    </row>
    <row r="30" spans="1:35" ht="21" customHeight="1" x14ac:dyDescent="0.15">
      <c r="B30" s="452"/>
      <c r="C30" s="453"/>
      <c r="D30" s="454"/>
      <c r="E30" s="457"/>
      <c r="F30" s="458"/>
      <c r="G30" s="460"/>
      <c r="H30" s="463"/>
      <c r="I30" s="464"/>
      <c r="J30" s="460"/>
      <c r="K30" s="466"/>
      <c r="M30" s="11"/>
      <c r="N30" s="5" t="s">
        <v>378</v>
      </c>
      <c r="AD30"/>
      <c r="AE30" s="89"/>
      <c r="AF30" s="90"/>
      <c r="AG30" s="191"/>
      <c r="AH30" s="191"/>
      <c r="AI30" s="86"/>
    </row>
    <row r="31" spans="1:35" ht="21" customHeight="1" x14ac:dyDescent="0.15">
      <c r="B31" s="449" t="s">
        <v>9</v>
      </c>
      <c r="C31" s="450"/>
      <c r="D31" s="451"/>
      <c r="E31" s="455" t="str">
        <f>IF(X15+X26+X51+X62+X73+X84=0,"",X15+X26+X51+X62+X73+X84)</f>
        <v/>
      </c>
      <c r="F31" s="456"/>
      <c r="G31" s="459" t="str">
        <f>IF(Y15+Y26+Y51+Y62+Y73+Y84=0,"",Y15+Y26+Y51+Y62+Y73+Y84)</f>
        <v/>
      </c>
      <c r="H31" s="461" t="s">
        <v>8</v>
      </c>
      <c r="I31" s="462"/>
      <c r="J31" s="459" t="str">
        <f>IF(AA15+AA26+AA51+AA62+AA73+AA84=0,"",AA15+AA26+AA51+AA62+AA73+AA84)</f>
        <v/>
      </c>
      <c r="K31" s="465" t="str">
        <f>IF(AB15="","",AB15)</f>
        <v/>
      </c>
      <c r="M31" s="11"/>
      <c r="O31" s="12"/>
      <c r="P31" s="12"/>
      <c r="Q31" s="12"/>
      <c r="R31" s="12"/>
      <c r="S31" s="12"/>
      <c r="T31" s="12"/>
      <c r="U31" s="12"/>
      <c r="V31" s="12"/>
      <c r="W31" s="12"/>
      <c r="X31" s="12"/>
      <c r="AD31"/>
      <c r="AE31" s="89"/>
      <c r="AF31" s="90"/>
      <c r="AG31" s="191"/>
      <c r="AH31" s="191"/>
      <c r="AI31" s="86"/>
    </row>
    <row r="32" spans="1:35" ht="21" customHeight="1" x14ac:dyDescent="0.15">
      <c r="B32" s="452"/>
      <c r="C32" s="453"/>
      <c r="D32" s="454"/>
      <c r="E32" s="457"/>
      <c r="F32" s="458"/>
      <c r="G32" s="460"/>
      <c r="H32" s="463"/>
      <c r="I32" s="464"/>
      <c r="J32" s="460"/>
      <c r="K32" s="466"/>
      <c r="M32" s="11"/>
      <c r="AD32"/>
      <c r="AE32" s="89"/>
      <c r="AF32" s="90"/>
      <c r="AG32" s="191"/>
      <c r="AH32" s="191"/>
      <c r="AI32" s="86"/>
    </row>
    <row r="33" spans="2:35" ht="21" customHeight="1" x14ac:dyDescent="0.15">
      <c r="B33" s="449" t="s">
        <v>360</v>
      </c>
      <c r="C33" s="450"/>
      <c r="D33" s="451"/>
      <c r="E33" s="455" t="str">
        <f>IF(X16+X27+X52+X63+X74+X85=0,"",X16+X27+X52+X63+X74+X85)</f>
        <v/>
      </c>
      <c r="F33" s="456"/>
      <c r="G33" s="459" t="str">
        <f>IF(Y16+Y27+Y52+Y63+Y74+Y85=0,"",Y16+Y27+Y52+Y63+Y74+Y85)</f>
        <v/>
      </c>
      <c r="H33" s="461" t="s">
        <v>8</v>
      </c>
      <c r="I33" s="462"/>
      <c r="J33" s="459" t="str">
        <f>IF(AA16+AA27+AA52+AA63+AA74+AA85=0,"",AA16+AA27+AA52+AA63+AA74+AA85)</f>
        <v/>
      </c>
      <c r="K33" s="465" t="str">
        <f>IF(AB16="","",AB16)</f>
        <v/>
      </c>
      <c r="M33" s="11"/>
      <c r="AD33"/>
      <c r="AE33" s="89"/>
      <c r="AF33" s="90"/>
      <c r="AG33" s="191"/>
      <c r="AH33" s="191"/>
      <c r="AI33" s="86"/>
    </row>
    <row r="34" spans="2:35" s="6" customFormat="1" ht="21" customHeight="1" x14ac:dyDescent="0.15">
      <c r="B34" s="452"/>
      <c r="C34" s="453"/>
      <c r="D34" s="454"/>
      <c r="E34" s="457"/>
      <c r="F34" s="458"/>
      <c r="G34" s="460"/>
      <c r="H34" s="463"/>
      <c r="I34" s="464"/>
      <c r="J34" s="460"/>
      <c r="K34" s="466"/>
      <c r="M34" s="11"/>
      <c r="O34" s="81"/>
      <c r="P34" s="81"/>
      <c r="Q34" s="81"/>
      <c r="R34" s="81"/>
      <c r="S34" s="81"/>
      <c r="T34" s="81"/>
      <c r="U34" s="81"/>
      <c r="V34" s="81"/>
      <c r="W34" s="81"/>
      <c r="X34" s="81"/>
      <c r="Y34" s="5"/>
      <c r="Z34" s="5"/>
      <c r="AA34" s="5"/>
      <c r="AB34" s="5"/>
      <c r="AC34" s="5"/>
      <c r="AD34"/>
      <c r="AE34" s="89"/>
      <c r="AF34" s="90"/>
      <c r="AG34" s="191"/>
      <c r="AH34" s="191"/>
      <c r="AI34" s="86"/>
    </row>
    <row r="35" spans="2:35" s="6" customFormat="1" ht="21" customHeight="1" x14ac:dyDescent="0.15">
      <c r="B35" s="449" t="s">
        <v>10</v>
      </c>
      <c r="C35" s="450"/>
      <c r="D35" s="451"/>
      <c r="E35" s="455" t="str">
        <f>IF(X17+X28+X53+X64+X75+X86=0,"",X17+X28+X53+X64+X75+X86)</f>
        <v/>
      </c>
      <c r="F35" s="456"/>
      <c r="G35" s="459" t="str">
        <f>IF(Y17+Y28+Y53+Y64+Y75+Y86=0,"",Y17+Y28+Y53+Y64+Y75+Y86)</f>
        <v/>
      </c>
      <c r="H35" s="461" t="s">
        <v>8</v>
      </c>
      <c r="I35" s="462"/>
      <c r="J35" s="459" t="str">
        <f>IF(AA17+AA28+AA53+AA64+AA75+AA86=0,"",AA17+AA28+AA53+AA64+AA75+AA86)</f>
        <v/>
      </c>
      <c r="K35" s="465" t="str">
        <f>IF(AB17="","",AB17)</f>
        <v/>
      </c>
      <c r="M35" s="11"/>
      <c r="N35" s="5"/>
      <c r="O35" s="5"/>
      <c r="P35" s="5"/>
      <c r="Q35" s="5"/>
      <c r="R35" s="5"/>
      <c r="S35" s="5"/>
      <c r="T35" s="5"/>
      <c r="U35" s="5"/>
      <c r="V35" s="5"/>
      <c r="W35" s="5"/>
      <c r="X35" s="5"/>
      <c r="Y35" s="5"/>
      <c r="Z35" s="5"/>
      <c r="AA35" s="5"/>
      <c r="AB35" s="5"/>
      <c r="AC35" s="5"/>
      <c r="AD35"/>
      <c r="AE35" s="89"/>
      <c r="AF35" s="90"/>
      <c r="AG35" s="191"/>
      <c r="AH35" s="191"/>
      <c r="AI35" s="86"/>
    </row>
    <row r="36" spans="2:35" s="6" customFormat="1" ht="21" customHeight="1" x14ac:dyDescent="0.15">
      <c r="B36" s="452"/>
      <c r="C36" s="453"/>
      <c r="D36" s="454"/>
      <c r="E36" s="457"/>
      <c r="F36" s="458"/>
      <c r="G36" s="460"/>
      <c r="H36" s="463"/>
      <c r="I36" s="464"/>
      <c r="J36" s="460"/>
      <c r="K36" s="466"/>
      <c r="M36" s="11"/>
      <c r="N36" s="5"/>
      <c r="O36" s="5"/>
      <c r="P36" s="5"/>
      <c r="Q36" s="5"/>
      <c r="R36" s="5"/>
      <c r="S36" s="5"/>
      <c r="T36" s="5"/>
      <c r="U36" s="5"/>
      <c r="V36" s="5"/>
      <c r="W36" s="5"/>
      <c r="X36" s="5"/>
      <c r="Y36" s="5"/>
      <c r="Z36" s="5"/>
      <c r="AA36" s="5"/>
      <c r="AB36" s="5"/>
      <c r="AC36" s="5"/>
      <c r="AD36"/>
      <c r="AE36" s="89"/>
      <c r="AF36" s="90"/>
      <c r="AG36" s="191"/>
      <c r="AH36" s="191"/>
      <c r="AI36" s="86"/>
    </row>
    <row r="37" spans="2:35" s="6" customFormat="1" ht="21" customHeight="1" x14ac:dyDescent="0.15">
      <c r="B37" s="449" t="s">
        <v>11</v>
      </c>
      <c r="C37" s="450"/>
      <c r="D37" s="451"/>
      <c r="E37" s="455" t="str">
        <f>IF(X18+X29+X54+X65+X76+X87=0,"",X18+X29+X54+X65+X76+X87)</f>
        <v/>
      </c>
      <c r="F37" s="456"/>
      <c r="G37" s="459" t="str">
        <f>IF(Y18+Y29+Y54+Y65+Y76+Y87=0,"",Y18+Y29+Y54+Y65+Y76+Y87)</f>
        <v/>
      </c>
      <c r="H37" s="461" t="s">
        <v>8</v>
      </c>
      <c r="I37" s="462"/>
      <c r="J37" s="459" t="str">
        <f>IF(AA18+AA29+AA54+AA65+AA76+AA87=0,"",AA18+AA29+AA54+AA65+AA76+AA87)</f>
        <v/>
      </c>
      <c r="K37" s="465" t="str">
        <f>IF(AB18="","",AB18)</f>
        <v/>
      </c>
      <c r="M37" s="11"/>
      <c r="N37" s="5"/>
      <c r="O37" s="5"/>
      <c r="P37" s="5"/>
      <c r="Q37" s="5"/>
      <c r="R37" s="5"/>
      <c r="S37" s="5"/>
      <c r="T37" s="5"/>
      <c r="U37" s="5"/>
      <c r="V37" s="5"/>
      <c r="W37" s="5"/>
      <c r="X37" s="5"/>
      <c r="Y37" s="5"/>
      <c r="Z37" s="5"/>
      <c r="AA37" s="5"/>
      <c r="AB37" s="5"/>
      <c r="AC37" s="5"/>
      <c r="AD37"/>
      <c r="AE37" s="89"/>
      <c r="AF37" s="90"/>
      <c r="AG37" s="191"/>
      <c r="AH37" s="191"/>
      <c r="AI37" s="86"/>
    </row>
    <row r="38" spans="2:35" s="6" customFormat="1" ht="21" customHeight="1" x14ac:dyDescent="0.15">
      <c r="B38" s="452"/>
      <c r="C38" s="453"/>
      <c r="D38" s="454"/>
      <c r="E38" s="457"/>
      <c r="F38" s="458"/>
      <c r="G38" s="460"/>
      <c r="H38" s="463"/>
      <c r="I38" s="464"/>
      <c r="J38" s="460"/>
      <c r="K38" s="466"/>
      <c r="M38" s="11"/>
      <c r="N38" s="5"/>
      <c r="O38" s="5"/>
      <c r="P38" s="5"/>
      <c r="Q38" s="5"/>
      <c r="R38" s="5"/>
      <c r="S38" s="5"/>
      <c r="T38" s="5"/>
      <c r="U38" s="5"/>
      <c r="V38" s="5"/>
      <c r="W38" s="5"/>
      <c r="X38" s="5"/>
      <c r="Y38" s="5"/>
      <c r="Z38" s="5"/>
      <c r="AA38" s="5"/>
      <c r="AB38" s="5"/>
      <c r="AC38" s="5"/>
      <c r="AD38"/>
      <c r="AE38" s="89"/>
      <c r="AF38" s="90"/>
      <c r="AG38" s="191"/>
      <c r="AH38" s="191"/>
      <c r="AI38" s="86"/>
    </row>
    <row r="39" spans="2:35" s="6" customFormat="1" ht="21" customHeight="1" x14ac:dyDescent="0.15">
      <c r="B39" s="448" t="s">
        <v>12</v>
      </c>
      <c r="C39" s="448"/>
      <c r="D39" s="448"/>
      <c r="E39" s="476" t="str">
        <f>IF(SUM(E27:E38)&gt;0,SUM(E27:E38),"")</f>
        <v/>
      </c>
      <c r="F39" s="476"/>
      <c r="G39" s="477" t="str">
        <f>IF(SUM(G27:G38)&gt;0,SUM(G27:G38),"")</f>
        <v/>
      </c>
      <c r="H39" s="479"/>
      <c r="I39" s="480"/>
      <c r="J39" s="477" t="str">
        <f>IF(SUM(J27:J38)&gt;0,SUM(J27:J38),"")</f>
        <v/>
      </c>
      <c r="K39" s="483"/>
      <c r="M39" s="11"/>
      <c r="N39" s="5"/>
      <c r="O39" s="5"/>
      <c r="P39" s="5"/>
      <c r="Q39" s="5"/>
      <c r="R39" s="5"/>
      <c r="S39" s="5"/>
      <c r="T39" s="5"/>
      <c r="U39" s="5"/>
      <c r="V39" s="5"/>
      <c r="W39" s="5"/>
      <c r="X39" s="5"/>
      <c r="Y39" s="5"/>
      <c r="Z39" s="5"/>
      <c r="AA39" s="5"/>
      <c r="AB39" s="5"/>
      <c r="AC39" s="5"/>
      <c r="AD39"/>
      <c r="AE39" s="89"/>
      <c r="AF39" s="90"/>
      <c r="AG39" s="191"/>
      <c r="AH39" s="191"/>
      <c r="AI39" s="86"/>
    </row>
    <row r="40" spans="2:35" ht="21" customHeight="1" x14ac:dyDescent="0.15">
      <c r="B40" s="448"/>
      <c r="C40" s="448"/>
      <c r="D40" s="448"/>
      <c r="E40" s="476"/>
      <c r="F40" s="476"/>
      <c r="G40" s="478"/>
      <c r="H40" s="481"/>
      <c r="I40" s="482"/>
      <c r="J40" s="478"/>
      <c r="K40" s="484"/>
      <c r="M40" s="11"/>
      <c r="AD40"/>
      <c r="AE40" s="89"/>
      <c r="AF40" s="90"/>
      <c r="AG40" s="191"/>
      <c r="AH40" s="191"/>
      <c r="AI40" s="86"/>
    </row>
    <row r="41" spans="2:35" ht="21" customHeight="1" x14ac:dyDescent="0.15">
      <c r="B41" s="316" t="s">
        <v>463</v>
      </c>
      <c r="M41" s="11"/>
      <c r="AD41"/>
      <c r="AE41" s="89"/>
      <c r="AF41" s="90"/>
      <c r="AG41" s="191"/>
      <c r="AH41" s="191"/>
      <c r="AI41" s="86"/>
    </row>
    <row r="42" spans="2:35" ht="21" hidden="1" customHeight="1" outlineLevel="1" x14ac:dyDescent="0.15">
      <c r="B42" s="225"/>
      <c r="C42" s="225"/>
      <c r="D42" s="225"/>
      <c r="E42" s="225"/>
      <c r="F42" s="225"/>
      <c r="G42" s="225"/>
      <c r="H42" s="225"/>
      <c r="I42" s="225"/>
      <c r="J42" s="225"/>
      <c r="K42" s="225"/>
      <c r="M42" s="11"/>
      <c r="N42" s="406"/>
      <c r="O42" s="407"/>
      <c r="P42" s="408"/>
      <c r="Q42" s="412" t="s">
        <v>214</v>
      </c>
      <c r="R42" s="413"/>
      <c r="S42" s="413"/>
      <c r="T42" s="413"/>
      <c r="U42" s="414"/>
      <c r="V42" s="397" t="s">
        <v>24</v>
      </c>
      <c r="W42" s="398"/>
      <c r="X42" s="398"/>
      <c r="Y42" s="398"/>
      <c r="Z42" s="398"/>
      <c r="AA42" s="399"/>
      <c r="AD42"/>
      <c r="AE42" s="89"/>
      <c r="AF42" s="90"/>
      <c r="AG42" s="191"/>
      <c r="AH42" s="191"/>
      <c r="AI42" s="86"/>
    </row>
    <row r="43" spans="2:35" ht="21" hidden="1" customHeight="1" outlineLevel="1" thickBot="1" x14ac:dyDescent="0.2">
      <c r="M43" s="11"/>
      <c r="N43" s="409"/>
      <c r="O43" s="410"/>
      <c r="P43" s="411"/>
      <c r="Q43" s="319" t="s">
        <v>17</v>
      </c>
      <c r="R43" s="320" t="s">
        <v>215</v>
      </c>
      <c r="S43" s="317" t="s">
        <v>473</v>
      </c>
      <c r="T43" s="321" t="s">
        <v>216</v>
      </c>
      <c r="U43" s="322" t="s">
        <v>18</v>
      </c>
      <c r="V43" s="299" t="s">
        <v>204</v>
      </c>
      <c r="W43" s="323" t="s">
        <v>55</v>
      </c>
      <c r="X43" s="324" t="s">
        <v>46</v>
      </c>
      <c r="Y43" s="325" t="s">
        <v>17</v>
      </c>
      <c r="Z43" s="326" t="s">
        <v>216</v>
      </c>
      <c r="AA43" s="327" t="s">
        <v>18</v>
      </c>
      <c r="AD43"/>
      <c r="AE43" s="89"/>
      <c r="AF43" s="90"/>
      <c r="AG43" s="191"/>
      <c r="AH43" s="191"/>
      <c r="AI43" s="86"/>
    </row>
    <row r="44" spans="2:35" ht="21" hidden="1" customHeight="1" outlineLevel="1" x14ac:dyDescent="0.15">
      <c r="M44" s="11"/>
      <c r="N44" s="473" t="s">
        <v>253</v>
      </c>
      <c r="O44" s="474" t="s">
        <v>205</v>
      </c>
      <c r="P44" s="472"/>
      <c r="Q44" s="257"/>
      <c r="R44" s="258"/>
      <c r="S44" s="332" t="s">
        <v>53</v>
      </c>
      <c r="T44" s="259">
        <f>IFERROR(AE44/$AF44/2,0)</f>
        <v>0</v>
      </c>
      <c r="U44" s="260">
        <f>ROUNDDOWN(IF(T44&gt;$AI44,$AI44*$AF44,T44*$AF44),-3)</f>
        <v>0</v>
      </c>
      <c r="V44" s="261"/>
      <c r="W44" s="262"/>
      <c r="X44" s="263">
        <f t="shared" si="3"/>
        <v>0</v>
      </c>
      <c r="Y44" s="264">
        <f>MIN(AE44,X44)</f>
        <v>0</v>
      </c>
      <c r="Z44" s="259">
        <f>IFERROR(Y44/$AF44/2,0)</f>
        <v>0</v>
      </c>
      <c r="AA44" s="260">
        <f>ROUNDDOWN(IF(Z44&gt;$AI44,$AI44*$AF44,Z44*$AF44),-3)</f>
        <v>0</v>
      </c>
      <c r="AD44"/>
      <c r="AE44" s="92">
        <f t="shared" ref="AE44:AE87" si="8">IF($N$7="",0,Q44)</f>
        <v>0</v>
      </c>
      <c r="AF44" s="93">
        <f>IF(OR($N$7="",AE44=0),0,R44)</f>
        <v>0</v>
      </c>
      <c r="AG44" s="190">
        <f t="shared" ref="AG44:AG87" si="9">IF(AE44&gt;0,V44,0)</f>
        <v>0</v>
      </c>
      <c r="AH44" s="190">
        <f t="shared" ref="AH44:AH87" si="10">IF(AG44&gt;0,W44,0)</f>
        <v>0</v>
      </c>
      <c r="AI44" s="85">
        <f>AI19</f>
        <v>140000</v>
      </c>
    </row>
    <row r="45" spans="2:35" ht="21" hidden="1" customHeight="1" outlineLevel="1" x14ac:dyDescent="0.15">
      <c r="M45" s="11"/>
      <c r="N45" s="420"/>
      <c r="O45" s="487" t="s">
        <v>206</v>
      </c>
      <c r="P45" s="425"/>
      <c r="Q45" s="122">
        <f>SUM(AE46:AE50)</f>
        <v>0</v>
      </c>
      <c r="R45" s="62" t="s">
        <v>53</v>
      </c>
      <c r="S45" s="62" t="s">
        <v>53</v>
      </c>
      <c r="T45" s="123">
        <f>IF(SUM(T46:T49)&gt;$AI46,$AI46,SUM(T46:T49))</f>
        <v>0</v>
      </c>
      <c r="U45" s="101">
        <f>ROUNDDOWN(IF(T50&gt;=1000,IF(T45+T50&gt;=$AI50,$AI50,T45+T50),IF(T45&gt;$AI46,$AI46,T45)),-3)</f>
        <v>0</v>
      </c>
      <c r="V45" s="124">
        <f>SUM(AG46:AG50)</f>
        <v>0</v>
      </c>
      <c r="W45" s="106">
        <f>SUM(AH46:AH50)</f>
        <v>0</v>
      </c>
      <c r="X45" s="107">
        <f t="shared" si="3"/>
        <v>0</v>
      </c>
      <c r="Y45" s="122">
        <f>SUM(Y46:Y50)</f>
        <v>0</v>
      </c>
      <c r="Z45" s="123">
        <f>IF(SUM(Z46:Z49)&gt;$AI46,$AI46,SUM(Z46:Z49))</f>
        <v>0</v>
      </c>
      <c r="AA45" s="101">
        <f>ROUNDDOWN(IF(Z50&gt;=1000,IF(Z45+Z50&gt;=$AI50,$AI50,Z45+Z50),IF(Z45&gt;$AI46,$AI46,Z45)),-3)</f>
        <v>0</v>
      </c>
      <c r="AD45"/>
      <c r="AE45" s="89">
        <f t="shared" si="8"/>
        <v>0</v>
      </c>
      <c r="AF45" s="90"/>
      <c r="AG45" s="191">
        <f t="shared" si="9"/>
        <v>0</v>
      </c>
      <c r="AH45" s="191">
        <f t="shared" si="10"/>
        <v>0</v>
      </c>
      <c r="AI45" s="86"/>
    </row>
    <row r="46" spans="2:35" ht="21" hidden="1" customHeight="1" outlineLevel="1" x14ac:dyDescent="0.15">
      <c r="M46" s="11"/>
      <c r="N46" s="420"/>
      <c r="O46" s="426" t="s">
        <v>370</v>
      </c>
      <c r="P46" s="78" t="s">
        <v>365</v>
      </c>
      <c r="Q46" s="205"/>
      <c r="R46" s="64" t="s">
        <v>53</v>
      </c>
      <c r="S46" s="64" t="s">
        <v>53</v>
      </c>
      <c r="T46" s="60">
        <f>IF(Q46&gt;=2000,IF(AE46/2&gt;$AI46,$AI46,AE46/2),0)</f>
        <v>0</v>
      </c>
      <c r="U46" s="65" t="s">
        <v>53</v>
      </c>
      <c r="V46" s="102"/>
      <c r="W46" s="103"/>
      <c r="X46" s="104">
        <f t="shared" si="3"/>
        <v>0</v>
      </c>
      <c r="Y46" s="108">
        <f t="shared" ref="Y46:Y55" si="11">MIN(AE46,X46)</f>
        <v>0</v>
      </c>
      <c r="Z46" s="60">
        <f>IF(Y46&gt;=2000,IF(Y46/2&gt;$AI46,$AI46,Y46/2),0)</f>
        <v>0</v>
      </c>
      <c r="AA46" s="65" t="s">
        <v>53</v>
      </c>
      <c r="AD46"/>
      <c r="AE46" s="273">
        <f t="shared" si="8"/>
        <v>0</v>
      </c>
      <c r="AF46" s="274"/>
      <c r="AG46" s="275">
        <f t="shared" si="9"/>
        <v>0</v>
      </c>
      <c r="AH46" s="275">
        <f t="shared" si="10"/>
        <v>0</v>
      </c>
      <c r="AI46" s="94">
        <f t="shared" ref="AI46:AI54" si="12">AI21</f>
        <v>40000000</v>
      </c>
    </row>
    <row r="47" spans="2:35" ht="21" hidden="1" customHeight="1" outlineLevel="1" x14ac:dyDescent="0.15">
      <c r="M47" s="11"/>
      <c r="N47" s="420"/>
      <c r="O47" s="427"/>
      <c r="P47" s="79" t="s">
        <v>366</v>
      </c>
      <c r="Q47" s="206"/>
      <c r="R47" s="67" t="s">
        <v>53</v>
      </c>
      <c r="S47" s="67" t="s">
        <v>53</v>
      </c>
      <c r="T47" s="221">
        <f>IF(Q47&gt;=2000,IF(AE47/2&gt;$AI47,$AI47,AE47/2),0)</f>
        <v>0</v>
      </c>
      <c r="U47" s="68" t="s">
        <v>53</v>
      </c>
      <c r="V47" s="109"/>
      <c r="W47" s="110"/>
      <c r="X47" s="111">
        <f t="shared" si="3"/>
        <v>0</v>
      </c>
      <c r="Y47" s="112">
        <f t="shared" si="11"/>
        <v>0</v>
      </c>
      <c r="Z47" s="221">
        <f>IF(Y47&gt;=2000,IF(Y47/2&gt;$AI47,$AI47,Y47/2),0)</f>
        <v>0</v>
      </c>
      <c r="AA47" s="68" t="s">
        <v>53</v>
      </c>
      <c r="AD47"/>
      <c r="AE47" s="273">
        <f t="shared" si="8"/>
        <v>0</v>
      </c>
      <c r="AF47" s="274"/>
      <c r="AG47" s="275">
        <f t="shared" si="9"/>
        <v>0</v>
      </c>
      <c r="AH47" s="275">
        <f t="shared" si="10"/>
        <v>0</v>
      </c>
      <c r="AI47" s="94">
        <f t="shared" si="12"/>
        <v>40000000</v>
      </c>
    </row>
    <row r="48" spans="2:35" ht="21" hidden="1" customHeight="1" outlineLevel="1" x14ac:dyDescent="0.15">
      <c r="M48" s="11"/>
      <c r="N48" s="420"/>
      <c r="O48" s="427"/>
      <c r="P48" s="79" t="s">
        <v>367</v>
      </c>
      <c r="Q48" s="206"/>
      <c r="R48" s="67" t="s">
        <v>53</v>
      </c>
      <c r="S48" s="67" t="s">
        <v>53</v>
      </c>
      <c r="T48" s="221">
        <f>IF(Q48&gt;=2000,IF(AE48/2&gt;$AI48,$AI48,AE48/2),0)</f>
        <v>0</v>
      </c>
      <c r="U48" s="68" t="s">
        <v>53</v>
      </c>
      <c r="V48" s="109"/>
      <c r="W48" s="110"/>
      <c r="X48" s="111">
        <f t="shared" si="3"/>
        <v>0</v>
      </c>
      <c r="Y48" s="112">
        <f t="shared" si="11"/>
        <v>0</v>
      </c>
      <c r="Z48" s="221">
        <f>IF(Y48&gt;=2000,IF(Y48/2&gt;$AI48,$AI48,Y48/2),0)</f>
        <v>0</v>
      </c>
      <c r="AA48" s="68" t="s">
        <v>53</v>
      </c>
      <c r="AD48"/>
      <c r="AE48" s="273">
        <f t="shared" si="8"/>
        <v>0</v>
      </c>
      <c r="AF48" s="274"/>
      <c r="AG48" s="275">
        <f t="shared" si="9"/>
        <v>0</v>
      </c>
      <c r="AH48" s="275">
        <f t="shared" si="10"/>
        <v>0</v>
      </c>
      <c r="AI48" s="94">
        <f t="shared" si="12"/>
        <v>40000000</v>
      </c>
    </row>
    <row r="49" spans="1:35" ht="21" hidden="1" customHeight="1" outlineLevel="1" x14ac:dyDescent="0.15">
      <c r="M49" s="11"/>
      <c r="N49" s="420"/>
      <c r="O49" s="427"/>
      <c r="P49" s="79" t="s">
        <v>368</v>
      </c>
      <c r="Q49" s="206"/>
      <c r="R49" s="67" t="s">
        <v>53</v>
      </c>
      <c r="S49" s="67" t="s">
        <v>53</v>
      </c>
      <c r="T49" s="221">
        <f>IF(Q49&gt;=2000,IF(AE49/2&gt;$AI49,$AI49,AE49/2),0)</f>
        <v>0</v>
      </c>
      <c r="U49" s="68" t="s">
        <v>53</v>
      </c>
      <c r="V49" s="109"/>
      <c r="W49" s="110"/>
      <c r="X49" s="111">
        <f t="shared" si="3"/>
        <v>0</v>
      </c>
      <c r="Y49" s="112">
        <f t="shared" si="11"/>
        <v>0</v>
      </c>
      <c r="Z49" s="221">
        <f>IF(Y49&gt;=2000,IF(Y49/2&gt;$AI49,$AI49,Y49/2),0)</f>
        <v>0</v>
      </c>
      <c r="AA49" s="68" t="s">
        <v>53</v>
      </c>
      <c r="AD49"/>
      <c r="AE49" s="273">
        <f t="shared" si="8"/>
        <v>0</v>
      </c>
      <c r="AF49" s="274"/>
      <c r="AG49" s="275">
        <f t="shared" si="9"/>
        <v>0</v>
      </c>
      <c r="AH49" s="275">
        <f t="shared" si="10"/>
        <v>0</v>
      </c>
      <c r="AI49" s="94">
        <f t="shared" si="12"/>
        <v>40000000</v>
      </c>
    </row>
    <row r="50" spans="1:35" ht="21" hidden="1" customHeight="1" outlineLevel="1" x14ac:dyDescent="0.15">
      <c r="M50" s="11"/>
      <c r="N50" s="420"/>
      <c r="O50" s="428"/>
      <c r="P50" s="80" t="s">
        <v>369</v>
      </c>
      <c r="Q50" s="207"/>
      <c r="R50" s="70" t="s">
        <v>53</v>
      </c>
      <c r="S50" s="70" t="s">
        <v>53</v>
      </c>
      <c r="T50" s="222">
        <f>IF(AE50/2&gt;$AI50,$AI50,AE50/2)</f>
        <v>0</v>
      </c>
      <c r="U50" s="71" t="s">
        <v>53</v>
      </c>
      <c r="V50" s="113"/>
      <c r="W50" s="114"/>
      <c r="X50" s="115">
        <f t="shared" si="3"/>
        <v>0</v>
      </c>
      <c r="Y50" s="116">
        <f t="shared" si="11"/>
        <v>0</v>
      </c>
      <c r="Z50" s="222">
        <f>IF(Y50/2&gt;$AI50,$AI50,Y50/2)</f>
        <v>0</v>
      </c>
      <c r="AA50" s="71" t="s">
        <v>53</v>
      </c>
      <c r="AD50"/>
      <c r="AE50" s="273">
        <f t="shared" si="8"/>
        <v>0</v>
      </c>
      <c r="AF50" s="274"/>
      <c r="AG50" s="275">
        <f t="shared" si="9"/>
        <v>0</v>
      </c>
      <c r="AH50" s="275">
        <f t="shared" si="10"/>
        <v>0</v>
      </c>
      <c r="AI50" s="95">
        <f t="shared" si="12"/>
        <v>50000000</v>
      </c>
    </row>
    <row r="51" spans="1:35" ht="21" hidden="1" customHeight="1" outlineLevel="1" x14ac:dyDescent="0.15">
      <c r="M51" s="11"/>
      <c r="N51" s="420"/>
      <c r="O51" s="485" t="s">
        <v>207</v>
      </c>
      <c r="P51" s="419"/>
      <c r="Q51" s="208"/>
      <c r="R51" s="62" t="s">
        <v>53</v>
      </c>
      <c r="S51" s="62" t="s">
        <v>53</v>
      </c>
      <c r="T51" s="60">
        <f>AE51/2</f>
        <v>0</v>
      </c>
      <c r="U51" s="101">
        <f>ROUNDDOWN(IF(T51&gt;$AI51,$AI51,T51),-3)</f>
        <v>0</v>
      </c>
      <c r="V51" s="102"/>
      <c r="W51" s="103"/>
      <c r="X51" s="104">
        <f t="shared" si="3"/>
        <v>0</v>
      </c>
      <c r="Y51" s="105">
        <f t="shared" si="11"/>
        <v>0</v>
      </c>
      <c r="Z51" s="60">
        <f>Y51/2</f>
        <v>0</v>
      </c>
      <c r="AA51" s="101">
        <f>ROUNDDOWN(IF(Z51&gt;$AI51,$AI51,Z51),-3)</f>
        <v>0</v>
      </c>
      <c r="AD51"/>
      <c r="AE51" s="89">
        <f t="shared" si="8"/>
        <v>0</v>
      </c>
      <c r="AF51" s="90"/>
      <c r="AG51" s="191">
        <f t="shared" si="9"/>
        <v>0</v>
      </c>
      <c r="AH51" s="191">
        <f t="shared" si="10"/>
        <v>0</v>
      </c>
      <c r="AI51" s="86">
        <f t="shared" si="12"/>
        <v>40000000</v>
      </c>
    </row>
    <row r="52" spans="1:35" ht="21" hidden="1" customHeight="1" outlineLevel="1" x14ac:dyDescent="0.15">
      <c r="M52" s="11"/>
      <c r="N52" s="420"/>
      <c r="O52" s="485" t="s">
        <v>361</v>
      </c>
      <c r="P52" s="419"/>
      <c r="Q52" s="208"/>
      <c r="R52" s="62" t="s">
        <v>53</v>
      </c>
      <c r="S52" s="62" t="s">
        <v>53</v>
      </c>
      <c r="T52" s="60">
        <f>AE52/2</f>
        <v>0</v>
      </c>
      <c r="U52" s="117">
        <f>ROUNDDOWN(IF(T52&gt;$AI52,$AI52,T52),-3)</f>
        <v>0</v>
      </c>
      <c r="V52" s="102"/>
      <c r="W52" s="103"/>
      <c r="X52" s="104">
        <f t="shared" si="3"/>
        <v>0</v>
      </c>
      <c r="Y52" s="105">
        <f t="shared" si="11"/>
        <v>0</v>
      </c>
      <c r="Z52" s="60">
        <f>Y52/2</f>
        <v>0</v>
      </c>
      <c r="AA52" s="101">
        <f>ROUNDDOWN(IF(Z52&gt;$AI52,$AI52,Z52),-3)</f>
        <v>0</v>
      </c>
      <c r="AD52"/>
      <c r="AE52" s="89">
        <f t="shared" si="8"/>
        <v>0</v>
      </c>
      <c r="AF52" s="90"/>
      <c r="AG52" s="191">
        <f t="shared" si="9"/>
        <v>0</v>
      </c>
      <c r="AH52" s="191">
        <f t="shared" si="10"/>
        <v>0</v>
      </c>
      <c r="AI52" s="86">
        <f t="shared" si="12"/>
        <v>50000000</v>
      </c>
    </row>
    <row r="53" spans="1:35" ht="21" hidden="1" customHeight="1" outlineLevel="1" x14ac:dyDescent="0.15">
      <c r="M53" s="11"/>
      <c r="N53" s="420"/>
      <c r="O53" s="485" t="s">
        <v>208</v>
      </c>
      <c r="P53" s="419"/>
      <c r="Q53" s="208"/>
      <c r="R53" s="202"/>
      <c r="S53" s="328"/>
      <c r="T53" s="59">
        <f>IFERROR(IF(S53&gt;=10,AE53/$AF53/2,AE53/$AF53/3),0)</f>
        <v>0</v>
      </c>
      <c r="U53" s="101">
        <f>ROUNDDOWN(IF(T53&gt;$AI53,$AI53*$AF53,T53*$AF53),-3)</f>
        <v>0</v>
      </c>
      <c r="V53" s="102"/>
      <c r="W53" s="103"/>
      <c r="X53" s="104">
        <f t="shared" si="3"/>
        <v>0</v>
      </c>
      <c r="Y53" s="105">
        <f t="shared" si="11"/>
        <v>0</v>
      </c>
      <c r="Z53" s="59">
        <f>IFERROR(IF(S53&gt;=10,Y53/$AF53/2,Y53/$AF53/3),0)</f>
        <v>0</v>
      </c>
      <c r="AA53" s="101">
        <f>ROUNDDOWN(IF(Z53&gt;$AI53,$AI53*$AF53,Z53*$AF53),-3)</f>
        <v>0</v>
      </c>
      <c r="AD53"/>
      <c r="AE53" s="89">
        <f t="shared" si="8"/>
        <v>0</v>
      </c>
      <c r="AF53" s="90">
        <f>IF(OR($N$7="",AE53=0),0,R53)</f>
        <v>0</v>
      </c>
      <c r="AG53" s="191">
        <f t="shared" si="9"/>
        <v>0</v>
      </c>
      <c r="AH53" s="191">
        <f t="shared" si="10"/>
        <v>0</v>
      </c>
      <c r="AI53" s="86">
        <f t="shared" si="12"/>
        <v>10000000</v>
      </c>
    </row>
    <row r="54" spans="1:35" ht="21" hidden="1" customHeight="1" outlineLevel="1" thickBot="1" x14ac:dyDescent="0.2">
      <c r="M54" s="11"/>
      <c r="N54" s="421"/>
      <c r="O54" s="486" t="s">
        <v>209</v>
      </c>
      <c r="P54" s="446"/>
      <c r="Q54" s="209"/>
      <c r="R54" s="203"/>
      <c r="S54" s="329"/>
      <c r="T54" s="74">
        <f>IFERROR(IF(S54&gt;=10,AE54/$AF54/2,AE54/$AF54/3),0)</f>
        <v>0</v>
      </c>
      <c r="U54" s="73">
        <f>ROUNDDOWN(IF(T54&gt;$AI54,$AI54*$AF54,T54*$AF54),-3)</f>
        <v>0</v>
      </c>
      <c r="V54" s="118"/>
      <c r="W54" s="119"/>
      <c r="X54" s="120">
        <f t="shared" si="3"/>
        <v>0</v>
      </c>
      <c r="Y54" s="121">
        <f t="shared" si="11"/>
        <v>0</v>
      </c>
      <c r="Z54" s="74">
        <f>IFERROR(IF(S54&gt;=10,Y54/$AF54/2,Y54/$AF54/3),0)</f>
        <v>0</v>
      </c>
      <c r="AA54" s="73">
        <f>ROUNDDOWN(IF(Z54&gt;$AI54,$AI54*$AF54,Z54*$AF54),-3)</f>
        <v>0</v>
      </c>
      <c r="AD54"/>
      <c r="AE54" s="89">
        <f t="shared" si="8"/>
        <v>0</v>
      </c>
      <c r="AF54" s="90">
        <f>IF(OR($N$7="",AE54=0),0,R54)</f>
        <v>0</v>
      </c>
      <c r="AG54" s="191">
        <f t="shared" si="9"/>
        <v>0</v>
      </c>
      <c r="AH54" s="191">
        <f t="shared" si="10"/>
        <v>0</v>
      </c>
      <c r="AI54" s="86">
        <f t="shared" si="12"/>
        <v>10000000</v>
      </c>
    </row>
    <row r="55" spans="1:35" ht="21" hidden="1" customHeight="1" outlineLevel="1" x14ac:dyDescent="0.15">
      <c r="M55" s="11"/>
      <c r="N55" s="475" t="s">
        <v>254</v>
      </c>
      <c r="O55" s="488" t="s">
        <v>205</v>
      </c>
      <c r="P55" s="489"/>
      <c r="Q55" s="204"/>
      <c r="R55" s="202"/>
      <c r="S55" s="332" t="s">
        <v>53</v>
      </c>
      <c r="T55" s="59">
        <f>IFERROR(AE55/$AF55/2,0)</f>
        <v>0</v>
      </c>
      <c r="U55" s="101">
        <f>ROUNDDOWN(IF(T55&gt;$AI55,$AI55*$AF55,T55*$AF55),-3)</f>
        <v>0</v>
      </c>
      <c r="V55" s="102"/>
      <c r="W55" s="103"/>
      <c r="X55" s="104">
        <f t="shared" si="3"/>
        <v>0</v>
      </c>
      <c r="Y55" s="264">
        <f t="shared" si="11"/>
        <v>0</v>
      </c>
      <c r="Z55" s="259">
        <f>IFERROR(Y55/$AF55/2,0)</f>
        <v>0</v>
      </c>
      <c r="AA55" s="260">
        <f>ROUNDDOWN(IF(Z55&gt;$AI55,$AI55*$AF55,Z55*$AF55),-3)</f>
        <v>0</v>
      </c>
      <c r="AD55"/>
      <c r="AE55" s="92">
        <f t="shared" si="8"/>
        <v>0</v>
      </c>
      <c r="AF55" s="93">
        <f>IF(OR($N$7="",AE55=0),0,R55)</f>
        <v>0</v>
      </c>
      <c r="AG55" s="91">
        <f t="shared" si="9"/>
        <v>0</v>
      </c>
      <c r="AH55" s="91">
        <f t="shared" si="10"/>
        <v>0</v>
      </c>
      <c r="AI55" s="85">
        <f t="shared" ref="AI55" si="13">AI44</f>
        <v>140000</v>
      </c>
    </row>
    <row r="56" spans="1:35" ht="21" hidden="1" customHeight="1" outlineLevel="1" x14ac:dyDescent="0.15">
      <c r="M56" s="11"/>
      <c r="N56" s="420"/>
      <c r="O56" s="424" t="s">
        <v>206</v>
      </c>
      <c r="P56" s="425"/>
      <c r="Q56" s="122">
        <f>SUM(AE57:AE61)</f>
        <v>0</v>
      </c>
      <c r="R56" s="62" t="s">
        <v>53</v>
      </c>
      <c r="S56" s="62" t="s">
        <v>53</v>
      </c>
      <c r="T56" s="123">
        <f>IF(SUM(T57:T60)&gt;$AI57,$AI57,SUM(T57:T60))</f>
        <v>0</v>
      </c>
      <c r="U56" s="101">
        <f>ROUNDDOWN(IF(T61&gt;=1000,IF(T56+T61&gt;=$AI61,$AI61,T56+T61),IF(T56&gt;$AI57,$AI57,T56)),-3)</f>
        <v>0</v>
      </c>
      <c r="V56" s="124">
        <f>SUM(AG57:AG61)</f>
        <v>0</v>
      </c>
      <c r="W56" s="106">
        <f>SUM(AH57:AH61)</f>
        <v>0</v>
      </c>
      <c r="X56" s="107">
        <f t="shared" si="3"/>
        <v>0</v>
      </c>
      <c r="Y56" s="122">
        <f>SUM(Y57:Y61)</f>
        <v>0</v>
      </c>
      <c r="Z56" s="123">
        <f>IF(SUM(Z57:Z60)&gt;$AI57,$AI57,SUM(Z57:Z60))</f>
        <v>0</v>
      </c>
      <c r="AA56" s="101">
        <f>ROUNDDOWN(IF(Z61&gt;=1000,IF(Z56+Z61&gt;=$AI61,$AI61,Z56+Z61),IF(Z56&gt;$AI57,$AI57,Z56)),-3)</f>
        <v>0</v>
      </c>
      <c r="AD56"/>
      <c r="AE56" s="89">
        <f t="shared" si="8"/>
        <v>0</v>
      </c>
      <c r="AF56" s="90"/>
      <c r="AG56" s="88">
        <f t="shared" si="9"/>
        <v>0</v>
      </c>
      <c r="AH56" s="88">
        <f t="shared" si="10"/>
        <v>0</v>
      </c>
      <c r="AI56" s="86"/>
    </row>
    <row r="57" spans="1:35" ht="21" hidden="1" customHeight="1" outlineLevel="1" x14ac:dyDescent="0.15">
      <c r="M57" s="11"/>
      <c r="N57" s="420"/>
      <c r="O57" s="426" t="s">
        <v>370</v>
      </c>
      <c r="P57" s="78" t="s">
        <v>365</v>
      </c>
      <c r="Q57" s="205"/>
      <c r="R57" s="64" t="s">
        <v>53</v>
      </c>
      <c r="S57" s="64" t="s">
        <v>53</v>
      </c>
      <c r="T57" s="60">
        <f>IF(Q57&gt;=2000,IF(AE57/2&gt;$AI57,$AI57,AE57/2),0)</f>
        <v>0</v>
      </c>
      <c r="U57" s="65" t="s">
        <v>53</v>
      </c>
      <c r="V57" s="102"/>
      <c r="W57" s="103"/>
      <c r="X57" s="104">
        <f t="shared" si="3"/>
        <v>0</v>
      </c>
      <c r="Y57" s="108">
        <f t="shared" ref="Y57:Y66" si="14">MIN(AE57,X57)</f>
        <v>0</v>
      </c>
      <c r="Z57" s="60">
        <f>IF(Y57&gt;=2000,IF(Y57/2&gt;$AI57,$AI57,Y57/2),0)</f>
        <v>0</v>
      </c>
      <c r="AA57" s="65" t="s">
        <v>53</v>
      </c>
      <c r="AD57"/>
      <c r="AE57" s="273">
        <f t="shared" si="8"/>
        <v>0</v>
      </c>
      <c r="AF57" s="274"/>
      <c r="AG57" s="276">
        <f t="shared" si="9"/>
        <v>0</v>
      </c>
      <c r="AH57" s="276">
        <f t="shared" si="10"/>
        <v>0</v>
      </c>
      <c r="AI57" s="94">
        <f t="shared" ref="AI57:AI65" si="15">AI46</f>
        <v>40000000</v>
      </c>
    </row>
    <row r="58" spans="1:35" ht="21" hidden="1" customHeight="1" outlineLevel="1" x14ac:dyDescent="0.15">
      <c r="M58" s="11"/>
      <c r="N58" s="420"/>
      <c r="O58" s="427"/>
      <c r="P58" s="79" t="s">
        <v>366</v>
      </c>
      <c r="Q58" s="206"/>
      <c r="R58" s="67" t="s">
        <v>53</v>
      </c>
      <c r="S58" s="67" t="s">
        <v>53</v>
      </c>
      <c r="T58" s="221">
        <f>IF(Q58&gt;=2000,IF(AE58/2&gt;$AI58,$AI58,AE58/2),0)</f>
        <v>0</v>
      </c>
      <c r="U58" s="68" t="s">
        <v>53</v>
      </c>
      <c r="V58" s="109"/>
      <c r="W58" s="110"/>
      <c r="X58" s="111">
        <f t="shared" si="3"/>
        <v>0</v>
      </c>
      <c r="Y58" s="112">
        <f t="shared" si="14"/>
        <v>0</v>
      </c>
      <c r="Z58" s="221">
        <f>IF(Y58&gt;=2000,IF(Y58/2&gt;$AI58,$AI58,Y58/2),0)</f>
        <v>0</v>
      </c>
      <c r="AA58" s="68" t="s">
        <v>53</v>
      </c>
      <c r="AD58"/>
      <c r="AE58" s="273">
        <f t="shared" si="8"/>
        <v>0</v>
      </c>
      <c r="AF58" s="274"/>
      <c r="AG58" s="276">
        <f t="shared" si="9"/>
        <v>0</v>
      </c>
      <c r="AH58" s="276">
        <f t="shared" si="10"/>
        <v>0</v>
      </c>
      <c r="AI58" s="94">
        <f t="shared" si="15"/>
        <v>40000000</v>
      </c>
    </row>
    <row r="59" spans="1:35" s="5" customFormat="1" ht="21" hidden="1" customHeight="1" outlineLevel="1" x14ac:dyDescent="0.15">
      <c r="A59" s="6"/>
      <c r="L59" s="6"/>
      <c r="M59" s="11"/>
      <c r="N59" s="420"/>
      <c r="O59" s="427"/>
      <c r="P59" s="79" t="s">
        <v>367</v>
      </c>
      <c r="Q59" s="206"/>
      <c r="R59" s="67" t="s">
        <v>53</v>
      </c>
      <c r="S59" s="67" t="s">
        <v>53</v>
      </c>
      <c r="T59" s="221">
        <f>IF(Q59&gt;=2000,IF(AE59/2&gt;$AI59,$AI59,AE59/2),0)</f>
        <v>0</v>
      </c>
      <c r="U59" s="68" t="s">
        <v>53</v>
      </c>
      <c r="V59" s="109"/>
      <c r="W59" s="110"/>
      <c r="X59" s="111">
        <f t="shared" si="3"/>
        <v>0</v>
      </c>
      <c r="Y59" s="112">
        <f t="shared" si="14"/>
        <v>0</v>
      </c>
      <c r="Z59" s="221">
        <f>IF(Y59&gt;=2000,IF(Y59/2&gt;$AI59,$AI59,Y59/2),0)</f>
        <v>0</v>
      </c>
      <c r="AA59" s="68" t="s">
        <v>53</v>
      </c>
      <c r="AD59"/>
      <c r="AE59" s="273">
        <f t="shared" si="8"/>
        <v>0</v>
      </c>
      <c r="AF59" s="274"/>
      <c r="AG59" s="276">
        <f t="shared" si="9"/>
        <v>0</v>
      </c>
      <c r="AH59" s="276">
        <f t="shared" si="10"/>
        <v>0</v>
      </c>
      <c r="AI59" s="94">
        <f t="shared" si="15"/>
        <v>40000000</v>
      </c>
    </row>
    <row r="60" spans="1:35" s="5" customFormat="1" ht="21" hidden="1" customHeight="1" outlineLevel="1" x14ac:dyDescent="0.15">
      <c r="A60" s="6"/>
      <c r="L60" s="6"/>
      <c r="M60" s="11"/>
      <c r="N60" s="420"/>
      <c r="O60" s="427"/>
      <c r="P60" s="79" t="s">
        <v>368</v>
      </c>
      <c r="Q60" s="206"/>
      <c r="R60" s="67" t="s">
        <v>53</v>
      </c>
      <c r="S60" s="67" t="s">
        <v>53</v>
      </c>
      <c r="T60" s="221">
        <f>IF(Q60&gt;=2000,IF(AE60/2&gt;$AI60,$AI60,AE60/2),0)</f>
        <v>0</v>
      </c>
      <c r="U60" s="68" t="s">
        <v>53</v>
      </c>
      <c r="V60" s="109"/>
      <c r="W60" s="110"/>
      <c r="X60" s="111">
        <f t="shared" si="3"/>
        <v>0</v>
      </c>
      <c r="Y60" s="112">
        <f t="shared" si="14"/>
        <v>0</v>
      </c>
      <c r="Z60" s="221">
        <f>IF(Y60&gt;=2000,IF(Y60/2&gt;$AI60,$AI60,Y60/2),0)</f>
        <v>0</v>
      </c>
      <c r="AA60" s="68" t="s">
        <v>53</v>
      </c>
      <c r="AD60"/>
      <c r="AE60" s="273">
        <f t="shared" si="8"/>
        <v>0</v>
      </c>
      <c r="AF60" s="274"/>
      <c r="AG60" s="276">
        <f t="shared" si="9"/>
        <v>0</v>
      </c>
      <c r="AH60" s="276">
        <f t="shared" si="10"/>
        <v>0</v>
      </c>
      <c r="AI60" s="94">
        <f t="shared" si="15"/>
        <v>40000000</v>
      </c>
    </row>
    <row r="61" spans="1:35" s="5" customFormat="1" ht="21" hidden="1" customHeight="1" outlineLevel="1" x14ac:dyDescent="0.15">
      <c r="A61" s="6"/>
      <c r="L61" s="6"/>
      <c r="M61" s="11"/>
      <c r="N61" s="420"/>
      <c r="O61" s="428"/>
      <c r="P61" s="80" t="s">
        <v>369</v>
      </c>
      <c r="Q61" s="207"/>
      <c r="R61" s="70" t="s">
        <v>53</v>
      </c>
      <c r="S61" s="70" t="s">
        <v>53</v>
      </c>
      <c r="T61" s="222">
        <f>IF(AE61/2&gt;$AI61,$AI61,AE61/2)</f>
        <v>0</v>
      </c>
      <c r="U61" s="71" t="s">
        <v>53</v>
      </c>
      <c r="V61" s="113"/>
      <c r="W61" s="114"/>
      <c r="X61" s="115">
        <f t="shared" si="3"/>
        <v>0</v>
      </c>
      <c r="Y61" s="116">
        <f t="shared" si="14"/>
        <v>0</v>
      </c>
      <c r="Z61" s="222">
        <f>IF(Y61/2&gt;$AI61,$AI61,Y61/2)</f>
        <v>0</v>
      </c>
      <c r="AA61" s="71" t="s">
        <v>53</v>
      </c>
      <c r="AD61"/>
      <c r="AE61" s="273">
        <f t="shared" si="8"/>
        <v>0</v>
      </c>
      <c r="AF61" s="274"/>
      <c r="AG61" s="276">
        <f t="shared" si="9"/>
        <v>0</v>
      </c>
      <c r="AH61" s="276">
        <f t="shared" si="10"/>
        <v>0</v>
      </c>
      <c r="AI61" s="95">
        <f t="shared" si="15"/>
        <v>50000000</v>
      </c>
    </row>
    <row r="62" spans="1:35" s="5" customFormat="1" ht="21" hidden="1" customHeight="1" outlineLevel="1" x14ac:dyDescent="0.15">
      <c r="A62" s="6"/>
      <c r="L62" s="6"/>
      <c r="M62" s="11"/>
      <c r="N62" s="420"/>
      <c r="O62" s="418" t="s">
        <v>207</v>
      </c>
      <c r="P62" s="419"/>
      <c r="Q62" s="208"/>
      <c r="R62" s="62" t="s">
        <v>53</v>
      </c>
      <c r="S62" s="62" t="s">
        <v>53</v>
      </c>
      <c r="T62" s="60">
        <f>AE62/2</f>
        <v>0</v>
      </c>
      <c r="U62" s="101">
        <f>ROUNDDOWN(IF(T62&gt;$AI62,$AI62,T62),-3)</f>
        <v>0</v>
      </c>
      <c r="V62" s="102"/>
      <c r="W62" s="103"/>
      <c r="X62" s="104">
        <f t="shared" si="3"/>
        <v>0</v>
      </c>
      <c r="Y62" s="105">
        <f t="shared" si="14"/>
        <v>0</v>
      </c>
      <c r="Z62" s="60">
        <f>Y62/2</f>
        <v>0</v>
      </c>
      <c r="AA62" s="101">
        <f>ROUNDDOWN(IF(Z62&gt;$AI62,$AI62,Z62),-3)</f>
        <v>0</v>
      </c>
      <c r="AD62"/>
      <c r="AE62" s="89">
        <f t="shared" si="8"/>
        <v>0</v>
      </c>
      <c r="AF62" s="90"/>
      <c r="AG62" s="88">
        <f t="shared" si="9"/>
        <v>0</v>
      </c>
      <c r="AH62" s="88">
        <f t="shared" si="10"/>
        <v>0</v>
      </c>
      <c r="AI62" s="86">
        <f t="shared" si="15"/>
        <v>40000000</v>
      </c>
    </row>
    <row r="63" spans="1:35" ht="21" hidden="1" customHeight="1" outlineLevel="1" x14ac:dyDescent="0.15">
      <c r="M63" s="11"/>
      <c r="N63" s="420"/>
      <c r="O63" s="418" t="s">
        <v>361</v>
      </c>
      <c r="P63" s="419"/>
      <c r="Q63" s="208"/>
      <c r="R63" s="62" t="s">
        <v>53</v>
      </c>
      <c r="S63" s="62" t="s">
        <v>53</v>
      </c>
      <c r="T63" s="60">
        <f>AE63/2</f>
        <v>0</v>
      </c>
      <c r="U63" s="117">
        <f>ROUNDDOWN(IF(T63&gt;$AI63,$AI63,T63),-3)</f>
        <v>0</v>
      </c>
      <c r="V63" s="102"/>
      <c r="W63" s="103"/>
      <c r="X63" s="104">
        <f t="shared" si="3"/>
        <v>0</v>
      </c>
      <c r="Y63" s="105">
        <f t="shared" si="14"/>
        <v>0</v>
      </c>
      <c r="Z63" s="60">
        <f>Y63/2</f>
        <v>0</v>
      </c>
      <c r="AA63" s="101">
        <f>ROUNDDOWN(IF(Z63&gt;$AI63,$AI63,Z63),-3)</f>
        <v>0</v>
      </c>
      <c r="AD63"/>
      <c r="AE63" s="89">
        <f t="shared" si="8"/>
        <v>0</v>
      </c>
      <c r="AF63" s="90"/>
      <c r="AG63" s="88">
        <f t="shared" si="9"/>
        <v>0</v>
      </c>
      <c r="AH63" s="88">
        <f t="shared" si="10"/>
        <v>0</v>
      </c>
      <c r="AI63" s="86">
        <f t="shared" si="15"/>
        <v>50000000</v>
      </c>
    </row>
    <row r="64" spans="1:35" ht="21" hidden="1" customHeight="1" outlineLevel="1" x14ac:dyDescent="0.15">
      <c r="M64" s="11"/>
      <c r="N64" s="420"/>
      <c r="O64" s="418" t="s">
        <v>208</v>
      </c>
      <c r="P64" s="419"/>
      <c r="Q64" s="208"/>
      <c r="R64" s="202"/>
      <c r="S64" s="328"/>
      <c r="T64" s="59">
        <f>IFERROR(IF(S64&gt;=10,AE64/$AF64/2,AE64/$AF64/3),0)</f>
        <v>0</v>
      </c>
      <c r="U64" s="101">
        <f>ROUNDDOWN(IF(T64&gt;$AI64,$AI64*$AF64,T64*$AF64),-3)</f>
        <v>0</v>
      </c>
      <c r="V64" s="102"/>
      <c r="W64" s="103"/>
      <c r="X64" s="104">
        <f t="shared" si="3"/>
        <v>0</v>
      </c>
      <c r="Y64" s="105">
        <f t="shared" si="14"/>
        <v>0</v>
      </c>
      <c r="Z64" s="59">
        <f>IFERROR(IF(S64&gt;=10,Y64/$AF64/2,Y64/$AF64/3),0)</f>
        <v>0</v>
      </c>
      <c r="AA64" s="101">
        <f>ROUNDDOWN(IF(Z64&gt;$AI64,$AI64*$AF64,Z64*$AF64),-3)</f>
        <v>0</v>
      </c>
      <c r="AD64"/>
      <c r="AE64" s="89">
        <f t="shared" si="8"/>
        <v>0</v>
      </c>
      <c r="AF64" s="90">
        <f>IF(OR($N$7="",AE64=0),0,R64)</f>
        <v>0</v>
      </c>
      <c r="AG64" s="88">
        <f t="shared" si="9"/>
        <v>0</v>
      </c>
      <c r="AH64" s="88">
        <f t="shared" si="10"/>
        <v>0</v>
      </c>
      <c r="AI64" s="86">
        <f t="shared" si="15"/>
        <v>10000000</v>
      </c>
    </row>
    <row r="65" spans="13:35" ht="21" hidden="1" customHeight="1" outlineLevel="1" thickBot="1" x14ac:dyDescent="0.2">
      <c r="M65" s="11"/>
      <c r="N65" s="420"/>
      <c r="O65" s="469" t="s">
        <v>209</v>
      </c>
      <c r="P65" s="470"/>
      <c r="Q65" s="208"/>
      <c r="R65" s="252"/>
      <c r="S65" s="330"/>
      <c r="T65" s="74">
        <f>IFERROR(IF(S65&gt;=10,AE65/$AF65/2,AE65/$AF65/3),0)</f>
        <v>0</v>
      </c>
      <c r="U65" s="253">
        <f>ROUNDDOWN(IF(T65&gt;$AI65,$AI65*$AF65,T65*$AF65),-3)</f>
        <v>0</v>
      </c>
      <c r="V65" s="254"/>
      <c r="W65" s="255"/>
      <c r="X65" s="256">
        <f t="shared" si="3"/>
        <v>0</v>
      </c>
      <c r="Y65" s="121">
        <f t="shared" si="14"/>
        <v>0</v>
      </c>
      <c r="Z65" s="74">
        <f>IFERROR(IF(S65&gt;=10,Y65/$AF65/2,Y65/$AF65/3),0)</f>
        <v>0</v>
      </c>
      <c r="AA65" s="73">
        <f>ROUNDDOWN(IF(Z65&gt;$AI65,$AI65*$AF65,Z65*$AF65),-3)</f>
        <v>0</v>
      </c>
      <c r="AD65"/>
      <c r="AE65" s="89">
        <f t="shared" si="8"/>
        <v>0</v>
      </c>
      <c r="AF65" s="90">
        <f>IF(OR($N$7="",AE65=0),0,R65)</f>
        <v>0</v>
      </c>
      <c r="AG65" s="88">
        <f t="shared" si="9"/>
        <v>0</v>
      </c>
      <c r="AH65" s="88">
        <f t="shared" si="10"/>
        <v>0</v>
      </c>
      <c r="AI65" s="86">
        <f t="shared" si="15"/>
        <v>10000000</v>
      </c>
    </row>
    <row r="66" spans="13:35" ht="21" hidden="1" customHeight="1" outlineLevel="1" x14ac:dyDescent="0.15">
      <c r="M66" s="11"/>
      <c r="N66" s="473" t="s">
        <v>255</v>
      </c>
      <c r="O66" s="471" t="s">
        <v>205</v>
      </c>
      <c r="P66" s="472"/>
      <c r="Q66" s="257"/>
      <c r="R66" s="258"/>
      <c r="S66" s="332" t="s">
        <v>53</v>
      </c>
      <c r="T66" s="259">
        <f>IFERROR(AE66/$AF66/2,0)</f>
        <v>0</v>
      </c>
      <c r="U66" s="260">
        <f>ROUNDDOWN(IF(T66&gt;$AI66,$AI66*$AF66,T66*$AF66),-3)</f>
        <v>0</v>
      </c>
      <c r="V66" s="261"/>
      <c r="W66" s="262"/>
      <c r="X66" s="263">
        <f t="shared" si="3"/>
        <v>0</v>
      </c>
      <c r="Y66" s="272">
        <f t="shared" si="14"/>
        <v>0</v>
      </c>
      <c r="Z66" s="267">
        <f>IFERROR(Y66/$AF66/2,0)</f>
        <v>0</v>
      </c>
      <c r="AA66" s="268">
        <f>ROUNDDOWN(IF(Z66&gt;$AI66,$AI66*$AF66,Z66*$AF66),-3)</f>
        <v>0</v>
      </c>
      <c r="AD66"/>
      <c r="AE66" s="92">
        <f t="shared" si="8"/>
        <v>0</v>
      </c>
      <c r="AF66" s="93">
        <f>IF(OR($N$7="",AE66=0),0,R66)</f>
        <v>0</v>
      </c>
      <c r="AG66" s="91">
        <f t="shared" si="9"/>
        <v>0</v>
      </c>
      <c r="AH66" s="91">
        <f t="shared" si="10"/>
        <v>0</v>
      </c>
      <c r="AI66" s="85">
        <f>AI55</f>
        <v>140000</v>
      </c>
    </row>
    <row r="67" spans="13:35" ht="21" hidden="1" customHeight="1" outlineLevel="1" x14ac:dyDescent="0.15">
      <c r="M67" s="11"/>
      <c r="N67" s="420"/>
      <c r="O67" s="424" t="s">
        <v>206</v>
      </c>
      <c r="P67" s="425"/>
      <c r="Q67" s="122">
        <f>SUM(AE68:AE72)</f>
        <v>0</v>
      </c>
      <c r="R67" s="62" t="s">
        <v>53</v>
      </c>
      <c r="S67" s="62" t="s">
        <v>53</v>
      </c>
      <c r="T67" s="123">
        <f>IF(SUM(T68:T71)&gt;$AI68,$AI68,SUM(T68:T71))</f>
        <v>0</v>
      </c>
      <c r="U67" s="101">
        <f>ROUNDDOWN(IF(T72&gt;=1000,IF(T67+T72&gt;=$AI72,$AI72,T67+T72),IF(T67&gt;$AI68,$AI68,T67)),-3)</f>
        <v>0</v>
      </c>
      <c r="V67" s="124">
        <f>SUM(AG68:AG72)</f>
        <v>0</v>
      </c>
      <c r="W67" s="106">
        <f>SUM(AH68:AH72)</f>
        <v>0</v>
      </c>
      <c r="X67" s="107">
        <f t="shared" si="3"/>
        <v>0</v>
      </c>
      <c r="Y67" s="122">
        <f>SUM(Y68:Y72)</f>
        <v>0</v>
      </c>
      <c r="Z67" s="123">
        <f>IF(SUM(Z68:Z71)&gt;$AI68,$AI68,SUM(Z68:Z71))</f>
        <v>0</v>
      </c>
      <c r="AA67" s="101">
        <f>ROUNDDOWN(IF(Z72&gt;=1000,IF(Z67+Z72&gt;=$AI72,$AI72,Z67+Z72),IF(Z67&gt;$AI68,$AI68,Z67)),-3)</f>
        <v>0</v>
      </c>
      <c r="AD67"/>
      <c r="AE67" s="89">
        <f t="shared" si="8"/>
        <v>0</v>
      </c>
      <c r="AF67" s="90"/>
      <c r="AG67" s="88">
        <f t="shared" si="9"/>
        <v>0</v>
      </c>
      <c r="AH67" s="88">
        <f t="shared" si="10"/>
        <v>0</v>
      </c>
      <c r="AI67" s="86"/>
    </row>
    <row r="68" spans="13:35" ht="21" hidden="1" customHeight="1" outlineLevel="1" x14ac:dyDescent="0.15">
      <c r="M68" s="11"/>
      <c r="N68" s="420"/>
      <c r="O68" s="426" t="s">
        <v>370</v>
      </c>
      <c r="P68" s="78" t="s">
        <v>365</v>
      </c>
      <c r="Q68" s="205"/>
      <c r="R68" s="64" t="s">
        <v>53</v>
      </c>
      <c r="S68" s="64" t="s">
        <v>53</v>
      </c>
      <c r="T68" s="60">
        <f>IF(Q68&gt;=2000,IF(AE68/2&gt;$AI68,$AI68,AE68/2),0)</f>
        <v>0</v>
      </c>
      <c r="U68" s="65" t="s">
        <v>53</v>
      </c>
      <c r="V68" s="102"/>
      <c r="W68" s="103"/>
      <c r="X68" s="104">
        <f t="shared" si="3"/>
        <v>0</v>
      </c>
      <c r="Y68" s="108">
        <f t="shared" ref="Y68:Y77" si="16">MIN(AE68,X68)</f>
        <v>0</v>
      </c>
      <c r="Z68" s="60">
        <f>IF(Y68&gt;=2000,IF(Y68/2&gt;$AI68,$AI68,Y68/2),0)</f>
        <v>0</v>
      </c>
      <c r="AA68" s="65" t="s">
        <v>53</v>
      </c>
      <c r="AD68"/>
      <c r="AE68" s="273">
        <f t="shared" si="8"/>
        <v>0</v>
      </c>
      <c r="AF68" s="274"/>
      <c r="AG68" s="276">
        <f t="shared" si="9"/>
        <v>0</v>
      </c>
      <c r="AH68" s="276">
        <f t="shared" si="10"/>
        <v>0</v>
      </c>
      <c r="AI68" s="94">
        <f t="shared" ref="AI68:AI77" si="17">AI57</f>
        <v>40000000</v>
      </c>
    </row>
    <row r="69" spans="13:35" ht="21" hidden="1" customHeight="1" outlineLevel="1" x14ac:dyDescent="0.15">
      <c r="M69" s="11"/>
      <c r="N69" s="420"/>
      <c r="O69" s="427"/>
      <c r="P69" s="79" t="s">
        <v>366</v>
      </c>
      <c r="Q69" s="206"/>
      <c r="R69" s="67" t="s">
        <v>53</v>
      </c>
      <c r="S69" s="67" t="s">
        <v>53</v>
      </c>
      <c r="T69" s="221">
        <f>IF(Q69&gt;=2000,IF(AE69/2&gt;$AI69,$AI69,AE69/2),0)</f>
        <v>0</v>
      </c>
      <c r="U69" s="68" t="s">
        <v>53</v>
      </c>
      <c r="V69" s="109"/>
      <c r="W69" s="110"/>
      <c r="X69" s="111">
        <f t="shared" si="3"/>
        <v>0</v>
      </c>
      <c r="Y69" s="112">
        <f t="shared" si="16"/>
        <v>0</v>
      </c>
      <c r="Z69" s="221">
        <f>IF(Y69&gt;=2000,IF(Y69/2&gt;$AI69,$AI69,Y69/2),0)</f>
        <v>0</v>
      </c>
      <c r="AA69" s="68" t="s">
        <v>53</v>
      </c>
      <c r="AD69"/>
      <c r="AE69" s="273">
        <f t="shared" si="8"/>
        <v>0</v>
      </c>
      <c r="AF69" s="274"/>
      <c r="AG69" s="276">
        <f t="shared" si="9"/>
        <v>0</v>
      </c>
      <c r="AH69" s="276">
        <f t="shared" si="10"/>
        <v>0</v>
      </c>
      <c r="AI69" s="94">
        <f t="shared" si="17"/>
        <v>40000000</v>
      </c>
    </row>
    <row r="70" spans="13:35" ht="21" hidden="1" customHeight="1" outlineLevel="1" x14ac:dyDescent="0.15">
      <c r="M70" s="11"/>
      <c r="N70" s="420"/>
      <c r="O70" s="427"/>
      <c r="P70" s="79" t="s">
        <v>367</v>
      </c>
      <c r="Q70" s="206"/>
      <c r="R70" s="67" t="s">
        <v>53</v>
      </c>
      <c r="S70" s="67" t="s">
        <v>53</v>
      </c>
      <c r="T70" s="221">
        <f>IF(Q70&gt;=2000,IF(AE70/2&gt;$AI70,$AI70,AE70/2),0)</f>
        <v>0</v>
      </c>
      <c r="U70" s="68" t="s">
        <v>53</v>
      </c>
      <c r="V70" s="109"/>
      <c r="W70" s="110"/>
      <c r="X70" s="111">
        <f t="shared" si="3"/>
        <v>0</v>
      </c>
      <c r="Y70" s="112">
        <f t="shared" si="16"/>
        <v>0</v>
      </c>
      <c r="Z70" s="221">
        <f>IF(Y70&gt;=2000,IF(Y70/2&gt;$AI70,$AI70,Y70/2),0)</f>
        <v>0</v>
      </c>
      <c r="AA70" s="68" t="s">
        <v>53</v>
      </c>
      <c r="AD70"/>
      <c r="AE70" s="273">
        <f t="shared" si="8"/>
        <v>0</v>
      </c>
      <c r="AF70" s="274"/>
      <c r="AG70" s="276">
        <f t="shared" si="9"/>
        <v>0</v>
      </c>
      <c r="AH70" s="276">
        <f t="shared" si="10"/>
        <v>0</v>
      </c>
      <c r="AI70" s="94">
        <f t="shared" si="17"/>
        <v>40000000</v>
      </c>
    </row>
    <row r="71" spans="13:35" ht="21" hidden="1" customHeight="1" outlineLevel="1" x14ac:dyDescent="0.15">
      <c r="M71" s="11"/>
      <c r="N71" s="420"/>
      <c r="O71" s="427"/>
      <c r="P71" s="79" t="s">
        <v>368</v>
      </c>
      <c r="Q71" s="206"/>
      <c r="R71" s="67" t="s">
        <v>53</v>
      </c>
      <c r="S71" s="67" t="s">
        <v>53</v>
      </c>
      <c r="T71" s="221">
        <f>IF(Q71&gt;=2000,IF(AE71/2&gt;$AI71,$AI71,AE71/2),0)</f>
        <v>0</v>
      </c>
      <c r="U71" s="68" t="s">
        <v>53</v>
      </c>
      <c r="V71" s="109"/>
      <c r="W71" s="110"/>
      <c r="X71" s="111">
        <f t="shared" si="3"/>
        <v>0</v>
      </c>
      <c r="Y71" s="112">
        <f t="shared" si="16"/>
        <v>0</v>
      </c>
      <c r="Z71" s="221">
        <f>IF(Y71&gt;=2000,IF(Y71/2&gt;$AI71,$AI71,Y71/2),0)</f>
        <v>0</v>
      </c>
      <c r="AA71" s="68" t="s">
        <v>53</v>
      </c>
      <c r="AD71"/>
      <c r="AE71" s="273">
        <f t="shared" si="8"/>
        <v>0</v>
      </c>
      <c r="AF71" s="274"/>
      <c r="AG71" s="276">
        <f t="shared" si="9"/>
        <v>0</v>
      </c>
      <c r="AH71" s="276">
        <f t="shared" si="10"/>
        <v>0</v>
      </c>
      <c r="AI71" s="94">
        <f t="shared" si="17"/>
        <v>40000000</v>
      </c>
    </row>
    <row r="72" spans="13:35" ht="21" hidden="1" customHeight="1" outlineLevel="1" x14ac:dyDescent="0.15">
      <c r="M72" s="11"/>
      <c r="N72" s="420"/>
      <c r="O72" s="428"/>
      <c r="P72" s="80" t="s">
        <v>369</v>
      </c>
      <c r="Q72" s="207"/>
      <c r="R72" s="70" t="s">
        <v>53</v>
      </c>
      <c r="S72" s="70" t="s">
        <v>53</v>
      </c>
      <c r="T72" s="222">
        <f>IF(AE72/2&gt;$AI72,$AI72,AE72/2)</f>
        <v>0</v>
      </c>
      <c r="U72" s="71" t="s">
        <v>53</v>
      </c>
      <c r="V72" s="113"/>
      <c r="W72" s="114"/>
      <c r="X72" s="115">
        <f t="shared" si="3"/>
        <v>0</v>
      </c>
      <c r="Y72" s="116">
        <f t="shared" si="16"/>
        <v>0</v>
      </c>
      <c r="Z72" s="222">
        <f>IF(Y72/2&gt;$AI72,$AI72,Y72/2)</f>
        <v>0</v>
      </c>
      <c r="AA72" s="71" t="s">
        <v>53</v>
      </c>
      <c r="AE72" s="273">
        <f t="shared" si="8"/>
        <v>0</v>
      </c>
      <c r="AF72" s="274"/>
      <c r="AG72" s="276">
        <f t="shared" si="9"/>
        <v>0</v>
      </c>
      <c r="AH72" s="276">
        <f t="shared" si="10"/>
        <v>0</v>
      </c>
      <c r="AI72" s="95">
        <f t="shared" si="17"/>
        <v>50000000</v>
      </c>
    </row>
    <row r="73" spans="13:35" ht="21" hidden="1" customHeight="1" outlineLevel="1" x14ac:dyDescent="0.15">
      <c r="M73" s="11"/>
      <c r="N73" s="420"/>
      <c r="O73" s="418" t="s">
        <v>207</v>
      </c>
      <c r="P73" s="419"/>
      <c r="Q73" s="208"/>
      <c r="R73" s="62" t="s">
        <v>53</v>
      </c>
      <c r="S73" s="62" t="s">
        <v>53</v>
      </c>
      <c r="T73" s="60">
        <f>AE73/2</f>
        <v>0</v>
      </c>
      <c r="U73" s="101">
        <f>ROUNDDOWN(IF(T73&gt;$AI73,$AI73,T73),-3)</f>
        <v>0</v>
      </c>
      <c r="V73" s="102"/>
      <c r="W73" s="103"/>
      <c r="X73" s="104">
        <f t="shared" si="3"/>
        <v>0</v>
      </c>
      <c r="Y73" s="105">
        <f t="shared" si="16"/>
        <v>0</v>
      </c>
      <c r="Z73" s="60">
        <f>Y73/2</f>
        <v>0</v>
      </c>
      <c r="AA73" s="101">
        <f>ROUNDDOWN(IF(Z73&gt;$AI73,$AI73,Z73),-3)</f>
        <v>0</v>
      </c>
      <c r="AE73" s="89">
        <f t="shared" si="8"/>
        <v>0</v>
      </c>
      <c r="AF73" s="90"/>
      <c r="AG73" s="88">
        <f t="shared" si="9"/>
        <v>0</v>
      </c>
      <c r="AH73" s="88">
        <f t="shared" si="10"/>
        <v>0</v>
      </c>
      <c r="AI73" s="86">
        <f t="shared" si="17"/>
        <v>40000000</v>
      </c>
    </row>
    <row r="74" spans="13:35" ht="21" hidden="1" customHeight="1" outlineLevel="1" x14ac:dyDescent="0.15">
      <c r="M74" s="11"/>
      <c r="N74" s="420"/>
      <c r="O74" s="418" t="s">
        <v>361</v>
      </c>
      <c r="P74" s="419"/>
      <c r="Q74" s="208"/>
      <c r="R74" s="62" t="s">
        <v>53</v>
      </c>
      <c r="S74" s="62" t="s">
        <v>53</v>
      </c>
      <c r="T74" s="60">
        <f>AE74/2</f>
        <v>0</v>
      </c>
      <c r="U74" s="117">
        <f>ROUNDDOWN(IF(T74&gt;$AI74,$AI74,T74),-3)</f>
        <v>0</v>
      </c>
      <c r="V74" s="102"/>
      <c r="W74" s="103"/>
      <c r="X74" s="104">
        <f t="shared" si="3"/>
        <v>0</v>
      </c>
      <c r="Y74" s="105">
        <f t="shared" si="16"/>
        <v>0</v>
      </c>
      <c r="Z74" s="60">
        <f>Y74/2</f>
        <v>0</v>
      </c>
      <c r="AA74" s="101">
        <f>ROUNDDOWN(IF(Z74&gt;$AI74,$AI74,Z74),-3)</f>
        <v>0</v>
      </c>
      <c r="AE74" s="89">
        <f t="shared" si="8"/>
        <v>0</v>
      </c>
      <c r="AF74" s="90"/>
      <c r="AG74" s="88">
        <f t="shared" si="9"/>
        <v>0</v>
      </c>
      <c r="AH74" s="88">
        <f t="shared" si="10"/>
        <v>0</v>
      </c>
      <c r="AI74" s="86">
        <f t="shared" si="17"/>
        <v>50000000</v>
      </c>
    </row>
    <row r="75" spans="13:35" ht="21" hidden="1" customHeight="1" outlineLevel="1" x14ac:dyDescent="0.15">
      <c r="M75" s="11"/>
      <c r="N75" s="420"/>
      <c r="O75" s="418" t="s">
        <v>208</v>
      </c>
      <c r="P75" s="419"/>
      <c r="Q75" s="208"/>
      <c r="R75" s="202"/>
      <c r="S75" s="328"/>
      <c r="T75" s="59">
        <f>IFERROR(IF(S75&gt;=10,AE75/$AF75/2,AE75/$AF75/3),0)</f>
        <v>0</v>
      </c>
      <c r="U75" s="101">
        <f>ROUNDDOWN(IF(T75&gt;$AI75,$AI75*$AF75,T75*$AF75),-3)</f>
        <v>0</v>
      </c>
      <c r="V75" s="102"/>
      <c r="W75" s="103"/>
      <c r="X75" s="104">
        <f t="shared" si="3"/>
        <v>0</v>
      </c>
      <c r="Y75" s="105">
        <f t="shared" si="16"/>
        <v>0</v>
      </c>
      <c r="Z75" s="59">
        <f>IFERROR(IF(S75&gt;=10,Y75/$AF75/2,Y75/$AF75/3),0)</f>
        <v>0</v>
      </c>
      <c r="AA75" s="101">
        <f>ROUNDDOWN(IF(Z75&gt;$AI75,$AI75*$AF75,Z75*$AF75),-3)</f>
        <v>0</v>
      </c>
      <c r="AE75" s="89">
        <f t="shared" si="8"/>
        <v>0</v>
      </c>
      <c r="AF75" s="90">
        <f>IF(OR($N$7="",AE75=0),0,R75)</f>
        <v>0</v>
      </c>
      <c r="AG75" s="88">
        <f t="shared" si="9"/>
        <v>0</v>
      </c>
      <c r="AH75" s="88">
        <f t="shared" si="10"/>
        <v>0</v>
      </c>
      <c r="AI75" s="86">
        <f t="shared" si="17"/>
        <v>10000000</v>
      </c>
    </row>
    <row r="76" spans="13:35" ht="21" hidden="1" customHeight="1" outlineLevel="1" thickBot="1" x14ac:dyDescent="0.2">
      <c r="M76" s="11"/>
      <c r="N76" s="421"/>
      <c r="O76" s="445" t="s">
        <v>209</v>
      </c>
      <c r="P76" s="446"/>
      <c r="Q76" s="209"/>
      <c r="R76" s="203"/>
      <c r="S76" s="329"/>
      <c r="T76" s="74">
        <f>IFERROR(IF(S76&gt;=10,AE76/$AF76/2,AE76/$AF76/3),0)</f>
        <v>0</v>
      </c>
      <c r="U76" s="73">
        <f>ROUNDDOWN(IF(T76&gt;$AI76,$AI76*$AF76,T76*$AF76),-3)</f>
        <v>0</v>
      </c>
      <c r="V76" s="118"/>
      <c r="W76" s="119"/>
      <c r="X76" s="120">
        <f t="shared" si="3"/>
        <v>0</v>
      </c>
      <c r="Y76" s="121">
        <f t="shared" si="16"/>
        <v>0</v>
      </c>
      <c r="Z76" s="74">
        <f>IFERROR(IF(S76&gt;=10,Y76/$AF76/2,Y76/$AF76/3),0)</f>
        <v>0</v>
      </c>
      <c r="AA76" s="73">
        <f>ROUNDDOWN(IF(Z76&gt;$AI76,$AI76*$AF76,Z76*$AF76),-3)</f>
        <v>0</v>
      </c>
      <c r="AE76" s="89">
        <f t="shared" si="8"/>
        <v>0</v>
      </c>
      <c r="AF76" s="90">
        <f>IF(OR($N$7="",AE76=0),0,R76)</f>
        <v>0</v>
      </c>
      <c r="AG76" s="88">
        <f t="shared" si="9"/>
        <v>0</v>
      </c>
      <c r="AH76" s="88">
        <f t="shared" si="10"/>
        <v>0</v>
      </c>
      <c r="AI76" s="86">
        <f t="shared" si="17"/>
        <v>10000000</v>
      </c>
    </row>
    <row r="77" spans="13:35" ht="21" hidden="1" customHeight="1" outlineLevel="1" x14ac:dyDescent="0.15">
      <c r="M77" s="11"/>
      <c r="N77" s="420" t="s">
        <v>256</v>
      </c>
      <c r="O77" s="422" t="s">
        <v>205</v>
      </c>
      <c r="P77" s="423"/>
      <c r="Q77" s="265"/>
      <c r="R77" s="266"/>
      <c r="S77" s="332" t="s">
        <v>53</v>
      </c>
      <c r="T77" s="267">
        <f>IFERROR(AE77/$AF77/2,0)</f>
        <v>0</v>
      </c>
      <c r="U77" s="268">
        <f>ROUNDDOWN(IF(T77&gt;$AI77,$AI77*$AF77,T77*$AF77),-3)</f>
        <v>0</v>
      </c>
      <c r="V77" s="269"/>
      <c r="W77" s="270"/>
      <c r="X77" s="271">
        <f t="shared" si="3"/>
        <v>0</v>
      </c>
      <c r="Y77" s="272">
        <f t="shared" si="16"/>
        <v>0</v>
      </c>
      <c r="Z77" s="267">
        <f>IFERROR(Y77/$AF77/2,0)</f>
        <v>0</v>
      </c>
      <c r="AA77" s="268">
        <f>ROUNDDOWN(IF(Z77&gt;$AI77,$AI77*$AF77,Z77*$AF77),-3)</f>
        <v>0</v>
      </c>
      <c r="AE77" s="92">
        <f t="shared" si="8"/>
        <v>0</v>
      </c>
      <c r="AF77" s="93">
        <f>IF(OR($N$7="",AE77=0),0,R77)</f>
        <v>0</v>
      </c>
      <c r="AG77" s="91">
        <f t="shared" si="9"/>
        <v>0</v>
      </c>
      <c r="AH77" s="91">
        <f t="shared" si="10"/>
        <v>0</v>
      </c>
      <c r="AI77" s="85">
        <f t="shared" si="17"/>
        <v>140000</v>
      </c>
    </row>
    <row r="78" spans="13:35" ht="21" hidden="1" customHeight="1" outlineLevel="1" x14ac:dyDescent="0.15">
      <c r="M78" s="11"/>
      <c r="N78" s="420"/>
      <c r="O78" s="424" t="s">
        <v>206</v>
      </c>
      <c r="P78" s="425"/>
      <c r="Q78" s="122">
        <f>SUM(AE79:AE83)</f>
        <v>0</v>
      </c>
      <c r="R78" s="62" t="s">
        <v>53</v>
      </c>
      <c r="S78" s="62" t="s">
        <v>53</v>
      </c>
      <c r="T78" s="123">
        <f>IF(SUM(T79:T82)&gt;$AI79,$AI79,SUM(T79:T82))</f>
        <v>0</v>
      </c>
      <c r="U78" s="101">
        <f>ROUNDDOWN(IF(T83&gt;=1000,IF(T78+T83&gt;=$AI83,$AI83,T78+T83),IF(T78&gt;$AI79,$AI79,T78)),-3)</f>
        <v>0</v>
      </c>
      <c r="V78" s="124">
        <f>SUM(AG79:AG83)</f>
        <v>0</v>
      </c>
      <c r="W78" s="106">
        <f>SUM(AH79:AH83)</f>
        <v>0</v>
      </c>
      <c r="X78" s="107">
        <f>AG78-AH78</f>
        <v>0</v>
      </c>
      <c r="Y78" s="122">
        <f>SUM(Y79:Y83)</f>
        <v>0</v>
      </c>
      <c r="Z78" s="123">
        <f>IF(SUM(Z79:Z82)&gt;$AI79,$AI79,SUM(Z79:Z82))</f>
        <v>0</v>
      </c>
      <c r="AA78" s="101">
        <f>ROUNDDOWN(IF(Z83&gt;=1000,IF(Z78+Z83&gt;=$AI83,$AI83,Z78+Z83),IF(Z78&gt;$AI79,$AI79,Z78)),-3)</f>
        <v>0</v>
      </c>
      <c r="AE78" s="89">
        <f t="shared" si="8"/>
        <v>0</v>
      </c>
      <c r="AF78" s="90"/>
      <c r="AG78" s="88">
        <f t="shared" si="9"/>
        <v>0</v>
      </c>
      <c r="AH78" s="88">
        <f t="shared" si="10"/>
        <v>0</v>
      </c>
      <c r="AI78" s="86"/>
    </row>
    <row r="79" spans="13:35" ht="21" hidden="1" customHeight="1" outlineLevel="1" x14ac:dyDescent="0.15">
      <c r="M79" s="11"/>
      <c r="N79" s="420"/>
      <c r="O79" s="426" t="s">
        <v>370</v>
      </c>
      <c r="P79" s="78" t="s">
        <v>365</v>
      </c>
      <c r="Q79" s="205"/>
      <c r="R79" s="64" t="s">
        <v>53</v>
      </c>
      <c r="S79" s="64" t="s">
        <v>53</v>
      </c>
      <c r="T79" s="60">
        <f>IF(Q79&gt;=2000,IF(AE79/2&gt;$AI79,$AI79,AE79/2),0)</f>
        <v>0</v>
      </c>
      <c r="U79" s="65" t="s">
        <v>53</v>
      </c>
      <c r="V79" s="102"/>
      <c r="W79" s="103"/>
      <c r="X79" s="104">
        <f t="shared" si="3"/>
        <v>0</v>
      </c>
      <c r="Y79" s="108">
        <f t="shared" ref="Y79:Y87" si="18">MIN(AE79,X79)</f>
        <v>0</v>
      </c>
      <c r="Z79" s="60">
        <f>IF(Y79&gt;=2000,IF(Y79/2&gt;$AI79,$AI79,Y79/2),0)</f>
        <v>0</v>
      </c>
      <c r="AA79" s="65" t="s">
        <v>53</v>
      </c>
      <c r="AE79" s="273">
        <f t="shared" si="8"/>
        <v>0</v>
      </c>
      <c r="AF79" s="274"/>
      <c r="AG79" s="276">
        <f t="shared" si="9"/>
        <v>0</v>
      </c>
      <c r="AH79" s="276">
        <f t="shared" si="10"/>
        <v>0</v>
      </c>
      <c r="AI79" s="94">
        <f t="shared" ref="AI79:AI87" si="19">AI68</f>
        <v>40000000</v>
      </c>
    </row>
    <row r="80" spans="13:35" ht="21" hidden="1" customHeight="1" outlineLevel="1" x14ac:dyDescent="0.15">
      <c r="M80" s="11"/>
      <c r="N80" s="420"/>
      <c r="O80" s="427"/>
      <c r="P80" s="79" t="s">
        <v>366</v>
      </c>
      <c r="Q80" s="206"/>
      <c r="R80" s="67" t="s">
        <v>53</v>
      </c>
      <c r="S80" s="67" t="s">
        <v>53</v>
      </c>
      <c r="T80" s="221">
        <f>IF(Q80&gt;=2000,IF(AE80/2&gt;$AI80,$AI80,AE80/2),0)</f>
        <v>0</v>
      </c>
      <c r="U80" s="68" t="s">
        <v>53</v>
      </c>
      <c r="V80" s="109"/>
      <c r="W80" s="110"/>
      <c r="X80" s="111">
        <f t="shared" si="3"/>
        <v>0</v>
      </c>
      <c r="Y80" s="112">
        <f t="shared" si="18"/>
        <v>0</v>
      </c>
      <c r="Z80" s="221">
        <f>IF(Y80&gt;=2000,IF(Y80/2&gt;$AI80,$AI80,Y80/2),0)</f>
        <v>0</v>
      </c>
      <c r="AA80" s="68" t="s">
        <v>53</v>
      </c>
      <c r="AE80" s="273">
        <f t="shared" si="8"/>
        <v>0</v>
      </c>
      <c r="AF80" s="274"/>
      <c r="AG80" s="276">
        <f t="shared" si="9"/>
        <v>0</v>
      </c>
      <c r="AH80" s="276">
        <f t="shared" si="10"/>
        <v>0</v>
      </c>
      <c r="AI80" s="94">
        <f t="shared" si="19"/>
        <v>40000000</v>
      </c>
    </row>
    <row r="81" spans="12:35" ht="21" hidden="1" customHeight="1" outlineLevel="1" x14ac:dyDescent="0.15">
      <c r="M81" s="11"/>
      <c r="N81" s="420"/>
      <c r="O81" s="427"/>
      <c r="P81" s="79" t="s">
        <v>367</v>
      </c>
      <c r="Q81" s="206"/>
      <c r="R81" s="67" t="s">
        <v>53</v>
      </c>
      <c r="S81" s="67" t="s">
        <v>53</v>
      </c>
      <c r="T81" s="221">
        <f>IF(Q81&gt;=2000,IF(AE81/2&gt;$AI81,$AI81,AE81/2),0)</f>
        <v>0</v>
      </c>
      <c r="U81" s="68" t="s">
        <v>53</v>
      </c>
      <c r="V81" s="109"/>
      <c r="W81" s="110"/>
      <c r="X81" s="111">
        <f t="shared" si="3"/>
        <v>0</v>
      </c>
      <c r="Y81" s="112">
        <f t="shared" si="18"/>
        <v>0</v>
      </c>
      <c r="Z81" s="221">
        <f>IF(Y81&gt;=2000,IF(Y81/2&gt;$AI81,$AI81,Y81/2),0)</f>
        <v>0</v>
      </c>
      <c r="AA81" s="68" t="s">
        <v>53</v>
      </c>
      <c r="AE81" s="273">
        <f t="shared" si="8"/>
        <v>0</v>
      </c>
      <c r="AF81" s="274"/>
      <c r="AG81" s="276">
        <f t="shared" si="9"/>
        <v>0</v>
      </c>
      <c r="AH81" s="276">
        <f t="shared" si="10"/>
        <v>0</v>
      </c>
      <c r="AI81" s="94">
        <f t="shared" si="19"/>
        <v>40000000</v>
      </c>
    </row>
    <row r="82" spans="12:35" ht="21" hidden="1" customHeight="1" outlineLevel="1" x14ac:dyDescent="0.15">
      <c r="M82" s="11"/>
      <c r="N82" s="420"/>
      <c r="O82" s="427"/>
      <c r="P82" s="79" t="s">
        <v>368</v>
      </c>
      <c r="Q82" s="206"/>
      <c r="R82" s="67" t="s">
        <v>53</v>
      </c>
      <c r="S82" s="67" t="s">
        <v>53</v>
      </c>
      <c r="T82" s="221">
        <f>IF(Q82&gt;=2000,IF(AE82/2&gt;$AI82,$AI82,AE82/2),0)</f>
        <v>0</v>
      </c>
      <c r="U82" s="68" t="s">
        <v>53</v>
      </c>
      <c r="V82" s="109"/>
      <c r="W82" s="110"/>
      <c r="X82" s="111">
        <f t="shared" si="3"/>
        <v>0</v>
      </c>
      <c r="Y82" s="112">
        <f t="shared" si="18"/>
        <v>0</v>
      </c>
      <c r="Z82" s="221">
        <f>IF(Y82&gt;=2000,IF(Y82/2&gt;$AI82,$AI82,Y82/2),0)</f>
        <v>0</v>
      </c>
      <c r="AA82" s="68" t="s">
        <v>53</v>
      </c>
      <c r="AE82" s="273">
        <f t="shared" si="8"/>
        <v>0</v>
      </c>
      <c r="AF82" s="274"/>
      <c r="AG82" s="276">
        <f t="shared" si="9"/>
        <v>0</v>
      </c>
      <c r="AH82" s="276">
        <f t="shared" si="10"/>
        <v>0</v>
      </c>
      <c r="AI82" s="94">
        <f t="shared" si="19"/>
        <v>40000000</v>
      </c>
    </row>
    <row r="83" spans="12:35" ht="21" hidden="1" customHeight="1" outlineLevel="1" x14ac:dyDescent="0.15">
      <c r="M83" s="11"/>
      <c r="N83" s="420"/>
      <c r="O83" s="428"/>
      <c r="P83" s="80" t="s">
        <v>369</v>
      </c>
      <c r="Q83" s="207"/>
      <c r="R83" s="70" t="s">
        <v>53</v>
      </c>
      <c r="S83" s="70" t="s">
        <v>53</v>
      </c>
      <c r="T83" s="222">
        <f>IF(AE83/2&gt;$AI83,$AI83,AE83/2)</f>
        <v>0</v>
      </c>
      <c r="U83" s="71" t="s">
        <v>53</v>
      </c>
      <c r="V83" s="113"/>
      <c r="W83" s="114"/>
      <c r="X83" s="115">
        <f t="shared" si="3"/>
        <v>0</v>
      </c>
      <c r="Y83" s="116">
        <f t="shared" si="18"/>
        <v>0</v>
      </c>
      <c r="Z83" s="222">
        <f>IF(Y83/2&gt;$AI83,$AI83,Y83/2)</f>
        <v>0</v>
      </c>
      <c r="AA83" s="71" t="s">
        <v>53</v>
      </c>
      <c r="AE83" s="273">
        <f t="shared" si="8"/>
        <v>0</v>
      </c>
      <c r="AF83" s="274"/>
      <c r="AG83" s="276">
        <f t="shared" si="9"/>
        <v>0</v>
      </c>
      <c r="AH83" s="276">
        <f t="shared" si="10"/>
        <v>0</v>
      </c>
      <c r="AI83" s="95">
        <f t="shared" si="19"/>
        <v>50000000</v>
      </c>
    </row>
    <row r="84" spans="12:35" ht="21" hidden="1" customHeight="1" outlineLevel="1" x14ac:dyDescent="0.15">
      <c r="M84" s="11"/>
      <c r="N84" s="420"/>
      <c r="O84" s="418" t="s">
        <v>207</v>
      </c>
      <c r="P84" s="419"/>
      <c r="Q84" s="208"/>
      <c r="R84" s="62" t="s">
        <v>53</v>
      </c>
      <c r="S84" s="62" t="s">
        <v>53</v>
      </c>
      <c r="T84" s="60">
        <f>AE84/2</f>
        <v>0</v>
      </c>
      <c r="U84" s="101">
        <f>ROUNDDOWN(IF(T84&gt;$AI84,$AI84,T84),-3)</f>
        <v>0</v>
      </c>
      <c r="V84" s="102"/>
      <c r="W84" s="103"/>
      <c r="X84" s="104">
        <f t="shared" si="3"/>
        <v>0</v>
      </c>
      <c r="Y84" s="105">
        <f t="shared" si="18"/>
        <v>0</v>
      </c>
      <c r="Z84" s="60">
        <f>Y84/2</f>
        <v>0</v>
      </c>
      <c r="AA84" s="101">
        <f>ROUNDDOWN(IF(Z84&gt;$AI84,$AI84,Z84),-3)</f>
        <v>0</v>
      </c>
      <c r="AE84" s="89">
        <f t="shared" si="8"/>
        <v>0</v>
      </c>
      <c r="AF84" s="90"/>
      <c r="AG84" s="88">
        <f t="shared" si="9"/>
        <v>0</v>
      </c>
      <c r="AH84" s="88">
        <f t="shared" si="10"/>
        <v>0</v>
      </c>
      <c r="AI84" s="86">
        <f t="shared" si="19"/>
        <v>40000000</v>
      </c>
    </row>
    <row r="85" spans="12:35" ht="21" hidden="1" customHeight="1" outlineLevel="1" x14ac:dyDescent="0.15">
      <c r="M85" s="11"/>
      <c r="N85" s="420"/>
      <c r="O85" s="418" t="s">
        <v>361</v>
      </c>
      <c r="P85" s="419"/>
      <c r="Q85" s="208"/>
      <c r="R85" s="62" t="s">
        <v>53</v>
      </c>
      <c r="S85" s="62" t="s">
        <v>53</v>
      </c>
      <c r="T85" s="60">
        <f>AE85/2</f>
        <v>0</v>
      </c>
      <c r="U85" s="117">
        <f>ROUNDDOWN(IF(T85&gt;$AI85,$AI85,T85),-3)</f>
        <v>0</v>
      </c>
      <c r="V85" s="102"/>
      <c r="W85" s="103"/>
      <c r="X85" s="104">
        <f t="shared" si="3"/>
        <v>0</v>
      </c>
      <c r="Y85" s="105">
        <f t="shared" si="18"/>
        <v>0</v>
      </c>
      <c r="Z85" s="60">
        <f>Y85/2</f>
        <v>0</v>
      </c>
      <c r="AA85" s="101">
        <f>ROUNDDOWN(IF(Z85&gt;$AI85,$AI85,Z85),-3)</f>
        <v>0</v>
      </c>
      <c r="AE85" s="89">
        <f t="shared" si="8"/>
        <v>0</v>
      </c>
      <c r="AF85" s="90"/>
      <c r="AG85" s="88">
        <f t="shared" si="9"/>
        <v>0</v>
      </c>
      <c r="AH85" s="88">
        <f t="shared" si="10"/>
        <v>0</v>
      </c>
      <c r="AI85" s="86">
        <f t="shared" si="19"/>
        <v>50000000</v>
      </c>
    </row>
    <row r="86" spans="12:35" ht="21" hidden="1" customHeight="1" outlineLevel="1" x14ac:dyDescent="0.15">
      <c r="M86" s="11"/>
      <c r="N86" s="420"/>
      <c r="O86" s="418" t="s">
        <v>208</v>
      </c>
      <c r="P86" s="419"/>
      <c r="Q86" s="208"/>
      <c r="R86" s="202"/>
      <c r="S86" s="328"/>
      <c r="T86" s="59">
        <f>IFERROR(IF(S86&gt;=10,AE86/$AF86/2,AE86/$AF86/3),0)</f>
        <v>0</v>
      </c>
      <c r="U86" s="101">
        <f>ROUNDDOWN(IF(T86&gt;$AI86,$AI86*$AF86,T86*$AF86),-3)</f>
        <v>0</v>
      </c>
      <c r="V86" s="102"/>
      <c r="W86" s="103"/>
      <c r="X86" s="104">
        <f t="shared" si="3"/>
        <v>0</v>
      </c>
      <c r="Y86" s="105">
        <f t="shared" si="18"/>
        <v>0</v>
      </c>
      <c r="Z86" s="59">
        <f>IFERROR(IF(S86&gt;=10,Y86/$AF86/2,Y86/$AF86/3),0)</f>
        <v>0</v>
      </c>
      <c r="AA86" s="101">
        <f>ROUNDDOWN(IF(Z86&gt;$AI86,$AI86*$AF86,Z86*$AF86),-3)</f>
        <v>0</v>
      </c>
      <c r="AE86" s="89">
        <f t="shared" si="8"/>
        <v>0</v>
      </c>
      <c r="AF86" s="90">
        <f>IF(OR($N$7="",AE86=0),0,R86)</f>
        <v>0</v>
      </c>
      <c r="AG86" s="88">
        <f t="shared" si="9"/>
        <v>0</v>
      </c>
      <c r="AH86" s="88">
        <f t="shared" si="10"/>
        <v>0</v>
      </c>
      <c r="AI86" s="86">
        <f t="shared" si="19"/>
        <v>10000000</v>
      </c>
    </row>
    <row r="87" spans="12:35" ht="21" hidden="1" customHeight="1" outlineLevel="1" thickBot="1" x14ac:dyDescent="0.2">
      <c r="M87" s="11"/>
      <c r="N87" s="421"/>
      <c r="O87" s="445" t="s">
        <v>209</v>
      </c>
      <c r="P87" s="446"/>
      <c r="Q87" s="209"/>
      <c r="R87" s="203"/>
      <c r="S87" s="329"/>
      <c r="T87" s="74">
        <f>IFERROR(IF(S87&gt;=10,AE87/$AF87/2,AE87/$AF87/3),0)</f>
        <v>0</v>
      </c>
      <c r="U87" s="73">
        <f>ROUNDDOWN(IF(T87&gt;$AI87,$AI87*$AF87,T87*$AF87),-3)</f>
        <v>0</v>
      </c>
      <c r="V87" s="118"/>
      <c r="W87" s="119"/>
      <c r="X87" s="120">
        <f>AG87-AH87</f>
        <v>0</v>
      </c>
      <c r="Y87" s="121">
        <f t="shared" si="18"/>
        <v>0</v>
      </c>
      <c r="Z87" s="74">
        <f>IFERROR(IF(S87&gt;=10,Y87/$AF87/2,Y87/$AF87/3),0)</f>
        <v>0</v>
      </c>
      <c r="AA87" s="73">
        <f>ROUNDDOWN(IF(Z87&gt;$AI87,$AI87*$AF87,Z87*$AF87),-3)</f>
        <v>0</v>
      </c>
      <c r="AE87" s="89">
        <f t="shared" si="8"/>
        <v>0</v>
      </c>
      <c r="AF87" s="90">
        <f>IF(OR($N$7="",AE87=0),0,R87)</f>
        <v>0</v>
      </c>
      <c r="AG87" s="88">
        <f t="shared" si="9"/>
        <v>0</v>
      </c>
      <c r="AH87" s="88">
        <f t="shared" si="10"/>
        <v>0</v>
      </c>
      <c r="AI87" s="86">
        <f t="shared" si="19"/>
        <v>10000000</v>
      </c>
    </row>
    <row r="88" spans="12:35" collapsed="1" x14ac:dyDescent="0.15">
      <c r="L88"/>
      <c r="M88"/>
      <c r="N88" s="5" t="s">
        <v>376</v>
      </c>
      <c r="AI88" s="86"/>
    </row>
    <row r="89" spans="12:35" x14ac:dyDescent="0.15">
      <c r="AI89" s="86"/>
    </row>
    <row r="90" spans="12:35" x14ac:dyDescent="0.15">
      <c r="AI90" s="86"/>
    </row>
    <row r="91" spans="12:35" x14ac:dyDescent="0.15">
      <c r="AI91" s="86"/>
    </row>
    <row r="92" spans="12:35" x14ac:dyDescent="0.15">
      <c r="AI92" s="86"/>
    </row>
  </sheetData>
  <sheetProtection algorithmName="SHA-512" hashValue="k8m/Za4taCxYhVjhf1x0hJAEFW9ES+HgBbc5Xz2GBuYbtgJGfdIXIXMyAMsSDpiufghzuRb/2s5ijOkJAimPhw==" saltValue="w/gs7pQz/FdbdexrF8utfw==" spinCount="100000" sheet="1" objects="1" scenarios="1" formatRows="0" selectLockedCells="1"/>
  <mergeCells count="132">
    <mergeCell ref="O51:P51"/>
    <mergeCell ref="O52:P52"/>
    <mergeCell ref="O53:P53"/>
    <mergeCell ref="O57:O61"/>
    <mergeCell ref="O62:P62"/>
    <mergeCell ref="O54:P54"/>
    <mergeCell ref="O45:P45"/>
    <mergeCell ref="O46:O50"/>
    <mergeCell ref="H37:I38"/>
    <mergeCell ref="J37:J38"/>
    <mergeCell ref="K37:K38"/>
    <mergeCell ref="O55:P55"/>
    <mergeCell ref="O56:P56"/>
    <mergeCell ref="N77:N87"/>
    <mergeCell ref="O78:P78"/>
    <mergeCell ref="O85:P85"/>
    <mergeCell ref="O86:P86"/>
    <mergeCell ref="O87:P87"/>
    <mergeCell ref="O79:O83"/>
    <mergeCell ref="O84:P84"/>
    <mergeCell ref="N66:N76"/>
    <mergeCell ref="O67:P67"/>
    <mergeCell ref="O74:P74"/>
    <mergeCell ref="O75:P75"/>
    <mergeCell ref="O76:P76"/>
    <mergeCell ref="O77:P77"/>
    <mergeCell ref="O73:P73"/>
    <mergeCell ref="O68:O72"/>
    <mergeCell ref="O63:P63"/>
    <mergeCell ref="O64:P64"/>
    <mergeCell ref="O65:P65"/>
    <mergeCell ref="O66:P66"/>
    <mergeCell ref="N44:N54"/>
    <mergeCell ref="O44:P44"/>
    <mergeCell ref="K27:K28"/>
    <mergeCell ref="N55:N65"/>
    <mergeCell ref="B35:D36"/>
    <mergeCell ref="E33:F34"/>
    <mergeCell ref="G35:G36"/>
    <mergeCell ref="H35:I36"/>
    <mergeCell ref="J35:J36"/>
    <mergeCell ref="K35:K36"/>
    <mergeCell ref="B39:D40"/>
    <mergeCell ref="E39:F40"/>
    <mergeCell ref="G39:G40"/>
    <mergeCell ref="H39:I40"/>
    <mergeCell ref="J39:J40"/>
    <mergeCell ref="K39:K40"/>
    <mergeCell ref="E35:F36"/>
    <mergeCell ref="G33:G34"/>
    <mergeCell ref="H33:I34"/>
    <mergeCell ref="J33:J34"/>
    <mergeCell ref="K33:K34"/>
    <mergeCell ref="B37:D38"/>
    <mergeCell ref="E37:F38"/>
    <mergeCell ref="G37:G38"/>
    <mergeCell ref="G27:G28"/>
    <mergeCell ref="H27:I28"/>
    <mergeCell ref="J27:J28"/>
    <mergeCell ref="N19:N29"/>
    <mergeCell ref="O19:P19"/>
    <mergeCell ref="O20:P20"/>
    <mergeCell ref="O21:O25"/>
    <mergeCell ref="O26:P26"/>
    <mergeCell ref="E24:J24"/>
    <mergeCell ref="O29:P29"/>
    <mergeCell ref="O27:P27"/>
    <mergeCell ref="O28:P28"/>
    <mergeCell ref="B20:E21"/>
    <mergeCell ref="F20:H21"/>
    <mergeCell ref="I20:K21"/>
    <mergeCell ref="B33:D34"/>
    <mergeCell ref="E25:F26"/>
    <mergeCell ref="G25:G26"/>
    <mergeCell ref="H25:I26"/>
    <mergeCell ref="J25:J26"/>
    <mergeCell ref="K24:K26"/>
    <mergeCell ref="B24:D26"/>
    <mergeCell ref="B31:D32"/>
    <mergeCell ref="E31:F32"/>
    <mergeCell ref="G31:G32"/>
    <mergeCell ref="H31:I32"/>
    <mergeCell ref="J31:J32"/>
    <mergeCell ref="K31:K32"/>
    <mergeCell ref="B29:D30"/>
    <mergeCell ref="E29:F30"/>
    <mergeCell ref="G29:G30"/>
    <mergeCell ref="H29:I30"/>
    <mergeCell ref="J29:J30"/>
    <mergeCell ref="K29:K30"/>
    <mergeCell ref="B27:D28"/>
    <mergeCell ref="E27:F28"/>
    <mergeCell ref="F18:H19"/>
    <mergeCell ref="D6:E7"/>
    <mergeCell ref="F6:K6"/>
    <mergeCell ref="F7:H7"/>
    <mergeCell ref="I7:K7"/>
    <mergeCell ref="N6:P6"/>
    <mergeCell ref="C10:E11"/>
    <mergeCell ref="F10:H11"/>
    <mergeCell ref="I10:K11"/>
    <mergeCell ref="N7:P7"/>
    <mergeCell ref="F16:H17"/>
    <mergeCell ref="O16:P16"/>
    <mergeCell ref="O17:P17"/>
    <mergeCell ref="O18:P18"/>
    <mergeCell ref="C18:E19"/>
    <mergeCell ref="I18:K19"/>
    <mergeCell ref="Q6:U6"/>
    <mergeCell ref="V6:AA6"/>
    <mergeCell ref="AB6:AB7"/>
    <mergeCell ref="B6:C7"/>
    <mergeCell ref="N42:P43"/>
    <mergeCell ref="Q42:U42"/>
    <mergeCell ref="V42:AA42"/>
    <mergeCell ref="B8:B19"/>
    <mergeCell ref="C8:E9"/>
    <mergeCell ref="F8:H9"/>
    <mergeCell ref="I8:K9"/>
    <mergeCell ref="O15:P15"/>
    <mergeCell ref="C16:E17"/>
    <mergeCell ref="F14:H15"/>
    <mergeCell ref="I16:K17"/>
    <mergeCell ref="C12:E13"/>
    <mergeCell ref="F12:H13"/>
    <mergeCell ref="I12:K13"/>
    <mergeCell ref="C14:E15"/>
    <mergeCell ref="I14:K15"/>
    <mergeCell ref="N8:N18"/>
    <mergeCell ref="O8:P8"/>
    <mergeCell ref="O9:P9"/>
    <mergeCell ref="O10:O14"/>
  </mergeCells>
  <phoneticPr fontId="2"/>
  <conditionalFormatting sqref="N7">
    <cfRule type="notContainsBlanks" dxfId="7" priority="50">
      <formula>LEN(TRIM(N7))&gt;0</formula>
    </cfRule>
  </conditionalFormatting>
  <conditionalFormatting sqref="Q19 Q21:Q29">
    <cfRule type="expression" dxfId="6" priority="52">
      <formula>$N$7=$AE$5</formula>
    </cfRule>
  </conditionalFormatting>
  <conditionalFormatting sqref="Q8:R8 V8:W8 Q10:Q16 V10:W19 Q17:S18 Q19:R19 Q21:Q27 V21:W29 Q28:S29 Q44:R44 V44:W44 Q46:Q52 V46:W55 Q53:S54 Q55:R55 Q57:Q63 V57:W66 Q64:S65 Q66:R66 Q68:Q74 V68:W77 Q75:S76 Q77:R77 Q79:Q85 V79:W87 Q86:S87 AB8:AB9 AB15:AB18">
    <cfRule type="notContainsBlanks" dxfId="5" priority="48">
      <formula>LEN(TRIM(Q8))&gt;0</formula>
    </cfRule>
  </conditionalFormatting>
  <conditionalFormatting sqref="Q8:AA18">
    <cfRule type="expression" dxfId="4" priority="46">
      <formula>$N$7=$AE$5</formula>
    </cfRule>
  </conditionalFormatting>
  <conditionalFormatting sqref="Q8:AA29 Q44:AA87">
    <cfRule type="expression" dxfId="3" priority="38">
      <formula>$N$7=""</formula>
    </cfRule>
  </conditionalFormatting>
  <conditionalFormatting sqref="R8 V10:V18 R17:S18 R19 V21:V29 R28:S29 R44 V46:V54 R53:S54 R55 V57:V65 R64:S65 R66 V68:V76 R75:S76 R77 V79:V87 R86:S87">
    <cfRule type="expression" dxfId="2" priority="16">
      <formula>OR($Q8="",$Q8=0)</formula>
    </cfRule>
  </conditionalFormatting>
  <conditionalFormatting sqref="V8 V17:V19 V28:V29 V44 V53:V55 V64:V66 V75:V77 V86:V87">
    <cfRule type="expression" dxfId="1" priority="24">
      <formula>$AF8=0</formula>
    </cfRule>
  </conditionalFormatting>
  <conditionalFormatting sqref="W8 W10:W19 W21:W29 W44 W46:W55 W57:W66 W68:W77 W79:W87">
    <cfRule type="expression" dxfId="0" priority="33">
      <formula>OR($V8="",$V8=0,$Q8="",$Q8=0,$R8="",$R8=0)</formula>
    </cfRule>
  </conditionalFormatting>
  <dataValidations count="4">
    <dataValidation type="list" allowBlank="1" showInputMessage="1" showErrorMessage="1" sqref="N7" xr:uid="{8578AE6F-EB04-490F-BCD7-425339F12F73}">
      <formula1>$AE$5:$AE$6</formula1>
    </dataValidation>
    <dataValidation imeMode="hiragana" allowBlank="1" showInputMessage="1" showErrorMessage="1" sqref="AB8:AB9 AB15:AB18" xr:uid="{FFAEE8BC-CD9A-4200-87C4-C311DEBA1E7A}"/>
    <dataValidation type="whole" imeMode="disabled" operator="greaterThanOrEqual" allowBlank="1" showInputMessage="1" showErrorMessage="1" error="整数を入力してください" sqref="S67:S74 Q44:R87 S20:S27 S10:S16 S78:S85 Q8:R29 S45:S52 S56:S63 T44:AA87 T8:AA29" xr:uid="{E3A5221E-7079-4C0C-85C4-1EE88A2EC669}">
      <formula1>0</formula1>
    </dataValidation>
    <dataValidation type="decimal" imeMode="disabled" operator="greaterThanOrEqual" allowBlank="1" showInputMessage="1" showErrorMessage="1" error="3％以上のトン・キロあたりの燃料削減率の計画値を入力してください。_x000a_※計画値により、補助率が異なることに留意してください。" sqref="S28:S29 S17:S18 S53:S54 S64:S65 S75:S76 S86:S87" xr:uid="{09F83166-8D9E-473E-AD54-A92BD534984D}">
      <formula1>3</formula1>
    </dataValidation>
  </dataValidations>
  <pageMargins left="0.70866141732283472" right="0.70866141732283472" top="0.74803149606299213" bottom="0.55118110236220474" header="0.31496062992125984" footer="0.31496062992125984"/>
  <pageSetup paperSize="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AC34A-BD2E-4BF3-9D77-25AB1DC6B543}">
  <dimension ref="A1:B4"/>
  <sheetViews>
    <sheetView workbookViewId="0"/>
  </sheetViews>
  <sheetFormatPr defaultRowHeight="12" x14ac:dyDescent="0.15"/>
  <cols>
    <col min="1" max="1" width="11.85546875" bestFit="1" customWidth="1"/>
    <col min="2" max="2" width="9.7109375" bestFit="1" customWidth="1"/>
  </cols>
  <sheetData>
    <row r="1" spans="1:2" x14ac:dyDescent="0.15">
      <c r="A1" s="315" t="s">
        <v>465</v>
      </c>
      <c r="B1" s="315" t="s">
        <v>466</v>
      </c>
    </row>
    <row r="2" spans="1:2" x14ac:dyDescent="0.15">
      <c r="A2" s="315" t="s">
        <v>467</v>
      </c>
      <c r="B2" s="315" t="s">
        <v>468</v>
      </c>
    </row>
    <row r="3" spans="1:2" x14ac:dyDescent="0.15">
      <c r="A3" s="315" t="s">
        <v>469</v>
      </c>
      <c r="B3" s="315" t="s">
        <v>472</v>
      </c>
    </row>
    <row r="4" spans="1:2" x14ac:dyDescent="0.15">
      <c r="A4" s="315" t="s">
        <v>470</v>
      </c>
      <c r="B4" s="315" t="s">
        <v>471</v>
      </c>
    </row>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4AADB-5E7A-4CD2-BCFF-040DB0CE9713}">
  <sheetPr codeName="Sheet4">
    <tabColor theme="1"/>
    <pageSetUpPr fitToPage="1"/>
  </sheetPr>
  <dimension ref="B1:K116"/>
  <sheetViews>
    <sheetView topLeftCell="A33" workbookViewId="0">
      <selection activeCell="F19" sqref="F19"/>
    </sheetView>
  </sheetViews>
  <sheetFormatPr defaultColWidth="8.85546875" defaultRowHeight="14.25" x14ac:dyDescent="0.15"/>
  <cols>
    <col min="1" max="1" width="8.85546875" style="1"/>
    <col min="2" max="2" width="19.85546875" style="1" customWidth="1"/>
    <col min="3" max="3" width="30.28515625" style="1" customWidth="1"/>
    <col min="4" max="10" width="15.7109375" style="1" customWidth="1"/>
    <col min="11" max="11" width="14.7109375" style="1" customWidth="1"/>
    <col min="12" max="16384" width="8.85546875" style="1"/>
  </cols>
  <sheetData>
    <row r="1" spans="2:11" x14ac:dyDescent="0.15">
      <c r="K1" s="277" t="s">
        <v>375</v>
      </c>
    </row>
    <row r="2" spans="2:11" ht="63" x14ac:dyDescent="0.15">
      <c r="B2" s="126"/>
      <c r="C2" s="126" t="s">
        <v>270</v>
      </c>
      <c r="D2" s="127" t="s">
        <v>271</v>
      </c>
      <c r="E2" s="127" t="s">
        <v>272</v>
      </c>
      <c r="F2" s="147"/>
      <c r="G2" s="147"/>
      <c r="H2" s="147"/>
    </row>
    <row r="3" spans="2:11" ht="15.75" x14ac:dyDescent="0.15">
      <c r="B3" s="128" t="s">
        <v>273</v>
      </c>
      <c r="C3" s="126" t="s">
        <v>274</v>
      </c>
      <c r="D3" s="56" t="str">
        <f>①様式第９_本紙!N2</f>
        <v/>
      </c>
      <c r="E3" s="141" t="str">
        <f>TRIM(CLEAN(D3))</f>
        <v/>
      </c>
      <c r="F3" s="147"/>
      <c r="G3" s="147"/>
      <c r="H3" s="147"/>
    </row>
    <row r="4" spans="2:11" ht="15.75" x14ac:dyDescent="0.15">
      <c r="B4" s="128" t="s">
        <v>273</v>
      </c>
      <c r="C4" s="126" t="s">
        <v>275</v>
      </c>
      <c r="D4" s="129" t="str">
        <f>IF(①様式第９_本紙!U5="","",①様式第９_本紙!U5)</f>
        <v/>
      </c>
      <c r="E4" s="142" t="str">
        <f>D4</f>
        <v/>
      </c>
      <c r="F4" s="147"/>
      <c r="G4" s="147"/>
      <c r="H4" s="147"/>
    </row>
    <row r="5" spans="2:11" ht="15.75" x14ac:dyDescent="0.15">
      <c r="B5" s="128" t="s">
        <v>273</v>
      </c>
      <c r="C5" s="126" t="s">
        <v>276</v>
      </c>
      <c r="D5" s="56" t="str">
        <f>IF(①様式第９_本紙!U30=0,"",①様式第９_本紙!U30)</f>
        <v/>
      </c>
      <c r="E5" s="141" t="str">
        <f t="shared" ref="E5:E23" si="0">TRIM(CLEAN(D5))</f>
        <v/>
      </c>
      <c r="F5" s="147"/>
      <c r="G5" s="147"/>
      <c r="H5" s="147"/>
    </row>
    <row r="6" spans="2:11" ht="15.75" x14ac:dyDescent="0.15">
      <c r="B6" s="128" t="s">
        <v>273</v>
      </c>
      <c r="C6" s="126" t="s">
        <v>277</v>
      </c>
      <c r="D6" s="129" t="str">
        <f>IF(①様式第９_本紙!U31=0,"",①様式第９_本紙!U31)</f>
        <v/>
      </c>
      <c r="E6" s="142" t="str">
        <f>D6</f>
        <v/>
      </c>
      <c r="F6" s="147"/>
      <c r="G6" s="147"/>
      <c r="H6" s="147"/>
    </row>
    <row r="7" spans="2:11" ht="15.75" x14ac:dyDescent="0.15">
      <c r="B7" s="128" t="s">
        <v>273</v>
      </c>
      <c r="C7" s="126" t="s">
        <v>278</v>
      </c>
      <c r="D7" s="129" t="str">
        <f>IF(①様式第９_本紙!U39=0,"",①様式第９_本紙!U39)</f>
        <v/>
      </c>
      <c r="E7" s="142" t="str">
        <f>D7</f>
        <v/>
      </c>
      <c r="F7" s="147"/>
      <c r="G7" s="147"/>
      <c r="H7" s="147"/>
    </row>
    <row r="8" spans="2:11" ht="15.75" x14ac:dyDescent="0.15">
      <c r="B8" s="128" t="s">
        <v>273</v>
      </c>
      <c r="C8" s="126" t="s">
        <v>279</v>
      </c>
      <c r="D8" s="56" t="str">
        <f>IF(①様式第９_本紙!U25&lt;&gt;"",①様式第９_本紙!U25,①様式第９_本紙!U16&amp;"")</f>
        <v/>
      </c>
      <c r="E8" s="143" t="str">
        <f t="shared" si="0"/>
        <v/>
      </c>
      <c r="F8" s="147"/>
      <c r="G8" s="147"/>
      <c r="H8" s="147"/>
    </row>
    <row r="9" spans="2:11" ht="15.75" x14ac:dyDescent="0.15">
      <c r="B9" s="128" t="s">
        <v>280</v>
      </c>
      <c r="C9" s="126" t="s">
        <v>315</v>
      </c>
      <c r="D9" s="56" t="str">
        <f>IF(①様式第９_本紙!U11=0,"",①様式第９_本紙!U11)</f>
        <v/>
      </c>
      <c r="E9" s="143" t="str">
        <f t="shared" si="0"/>
        <v/>
      </c>
      <c r="F9" s="147"/>
      <c r="G9" s="147"/>
      <c r="H9" s="147"/>
    </row>
    <row r="10" spans="2:11" ht="15.75" x14ac:dyDescent="0.15">
      <c r="B10" s="128" t="s">
        <v>280</v>
      </c>
      <c r="C10" s="126" t="s">
        <v>281</v>
      </c>
      <c r="D10" s="56" t="str">
        <f>IF(①様式第９_本紙!U12=0,"",①様式第９_本紙!U12)</f>
        <v/>
      </c>
      <c r="E10" s="143" t="str">
        <f t="shared" si="0"/>
        <v/>
      </c>
      <c r="F10" s="147"/>
      <c r="G10" s="147"/>
      <c r="H10" s="147"/>
    </row>
    <row r="11" spans="2:11" ht="15.75" x14ac:dyDescent="0.15">
      <c r="B11" s="128" t="s">
        <v>280</v>
      </c>
      <c r="C11" s="126" t="s">
        <v>282</v>
      </c>
      <c r="D11" s="56" t="str">
        <f>IF(①様式第９_本紙!U13=0,"",①様式第９_本紙!U13)</f>
        <v/>
      </c>
      <c r="E11" s="143" t="str">
        <f t="shared" si="0"/>
        <v/>
      </c>
      <c r="F11" s="147"/>
      <c r="G11" s="147"/>
      <c r="H11" s="147"/>
    </row>
    <row r="12" spans="2:11" ht="15.75" x14ac:dyDescent="0.15">
      <c r="B12" s="128" t="s">
        <v>280</v>
      </c>
      <c r="C12" s="126" t="s">
        <v>283</v>
      </c>
      <c r="D12" s="56" t="str">
        <f>IF(①様式第９_本紙!U14=0,"",①様式第９_本紙!U14)</f>
        <v/>
      </c>
      <c r="E12" s="143" t="str">
        <f t="shared" si="0"/>
        <v/>
      </c>
      <c r="F12" s="147"/>
      <c r="G12" s="147"/>
      <c r="H12" s="147"/>
    </row>
    <row r="13" spans="2:11" ht="15.75" x14ac:dyDescent="0.15">
      <c r="B13" s="128" t="s">
        <v>280</v>
      </c>
      <c r="C13" s="126" t="s">
        <v>284</v>
      </c>
      <c r="D13" s="56" t="str">
        <f>IF(①様式第９_本紙!U16=0,"",①様式第９_本紙!U16)</f>
        <v/>
      </c>
      <c r="E13" s="143" t="str">
        <f t="shared" si="0"/>
        <v/>
      </c>
      <c r="F13" s="147"/>
      <c r="G13" s="147"/>
      <c r="H13" s="147"/>
    </row>
    <row r="14" spans="2:11" ht="15.75" x14ac:dyDescent="0.15">
      <c r="B14" s="128" t="s">
        <v>280</v>
      </c>
      <c r="C14" s="126" t="s">
        <v>316</v>
      </c>
      <c r="D14" s="56" t="str">
        <f>IF(①様式第９_本紙!U18=0,"",①様式第９_本紙!U18)</f>
        <v/>
      </c>
      <c r="E14" s="143" t="str">
        <f t="shared" si="0"/>
        <v/>
      </c>
      <c r="F14" s="147"/>
      <c r="G14" s="147"/>
      <c r="H14" s="147"/>
    </row>
    <row r="15" spans="2:11" ht="15.75" x14ac:dyDescent="0.15">
      <c r="B15" s="128" t="s">
        <v>280</v>
      </c>
      <c r="C15" s="126" t="s">
        <v>285</v>
      </c>
      <c r="D15" s="56" t="str">
        <f>IF(①様式第９_本紙!U20=0,"",①様式第９_本紙!U20)</f>
        <v/>
      </c>
      <c r="E15" s="143" t="str">
        <f t="shared" si="0"/>
        <v/>
      </c>
      <c r="F15" s="147"/>
      <c r="G15" s="147"/>
      <c r="H15" s="147"/>
    </row>
    <row r="16" spans="2:11" ht="15.75" x14ac:dyDescent="0.15">
      <c r="B16" s="128" t="s">
        <v>280</v>
      </c>
      <c r="C16" s="126" t="s">
        <v>286</v>
      </c>
      <c r="D16" s="1" t="str">
        <f>IF(①様式第９_本紙!V20=0,"",①様式第９_本紙!V20)</f>
        <v/>
      </c>
      <c r="E16" s="143" t="str">
        <f t="shared" si="0"/>
        <v/>
      </c>
      <c r="F16" s="147"/>
      <c r="G16" s="147"/>
      <c r="H16" s="147"/>
    </row>
    <row r="17" spans="2:8" ht="15.75" x14ac:dyDescent="0.15">
      <c r="B17" s="128" t="s">
        <v>280</v>
      </c>
      <c r="C17" s="126" t="s">
        <v>167</v>
      </c>
      <c r="D17" s="56" t="str">
        <f>IF(①様式第９_本紙!U45=0,"",①様式第９_本紙!U45)</f>
        <v/>
      </c>
      <c r="E17" s="143" t="str">
        <f t="shared" si="0"/>
        <v/>
      </c>
      <c r="F17" s="147"/>
      <c r="G17" s="147"/>
      <c r="H17" s="147"/>
    </row>
    <row r="18" spans="2:8" ht="15.75" x14ac:dyDescent="0.15">
      <c r="B18" s="128" t="s">
        <v>280</v>
      </c>
      <c r="C18" s="126" t="s">
        <v>287</v>
      </c>
      <c r="D18" s="56" t="str">
        <f>IF(①様式第９_本紙!U46=0,"",①様式第９_本紙!U46)</f>
        <v/>
      </c>
      <c r="E18" s="143" t="str">
        <f t="shared" si="0"/>
        <v/>
      </c>
      <c r="F18" s="147"/>
      <c r="G18" s="147"/>
      <c r="H18" s="147"/>
    </row>
    <row r="19" spans="2:8" ht="15.75" x14ac:dyDescent="0.15">
      <c r="B19" s="128" t="s">
        <v>280</v>
      </c>
      <c r="C19" s="126" t="s">
        <v>317</v>
      </c>
      <c r="D19" s="56" t="str">
        <f>IF(①様式第９_本紙!U48=0,"",①様式第９_本紙!U48)</f>
        <v/>
      </c>
      <c r="E19" s="143" t="str">
        <f t="shared" si="0"/>
        <v/>
      </c>
      <c r="F19" s="147"/>
      <c r="G19" s="147"/>
      <c r="H19" s="147"/>
    </row>
    <row r="20" spans="2:8" ht="15.75" x14ac:dyDescent="0.15">
      <c r="B20" s="128" t="s">
        <v>280</v>
      </c>
      <c r="C20" s="126" t="s">
        <v>318</v>
      </c>
      <c r="D20" s="1" t="str">
        <f>IF(①様式第９_本紙!V48=0,"",①様式第９_本紙!V48)</f>
        <v/>
      </c>
      <c r="E20" s="143" t="str">
        <f t="shared" si="0"/>
        <v/>
      </c>
      <c r="F20" s="147"/>
      <c r="G20" s="147"/>
      <c r="H20" s="147"/>
    </row>
    <row r="21" spans="2:8" ht="15.75" x14ac:dyDescent="0.15">
      <c r="B21" s="128" t="s">
        <v>280</v>
      </c>
      <c r="C21" s="126" t="s">
        <v>192</v>
      </c>
      <c r="D21" s="56" t="str">
        <f>IF(①様式第９_本紙!U50=0,"",①様式第９_本紙!U50)</f>
        <v/>
      </c>
      <c r="E21" s="143" t="str">
        <f t="shared" si="0"/>
        <v/>
      </c>
      <c r="F21" s="147"/>
      <c r="G21" s="147"/>
      <c r="H21" s="147"/>
    </row>
    <row r="22" spans="2:8" ht="15.75" x14ac:dyDescent="0.15">
      <c r="B22" s="128" t="s">
        <v>280</v>
      </c>
      <c r="C22" s="126" t="s">
        <v>288</v>
      </c>
      <c r="D22" s="56" t="str">
        <f>IF(①様式第９_本紙!U51=0,"",①様式第９_本紙!U51)</f>
        <v/>
      </c>
      <c r="E22" s="130" t="str">
        <f t="shared" si="0"/>
        <v/>
      </c>
      <c r="F22" s="147"/>
      <c r="G22" s="147"/>
      <c r="H22" s="147"/>
    </row>
    <row r="23" spans="2:8" ht="15.75" x14ac:dyDescent="0.15">
      <c r="B23" s="128" t="s">
        <v>280</v>
      </c>
      <c r="C23" s="126" t="s">
        <v>289</v>
      </c>
      <c r="D23" s="56" t="str">
        <f>IF(①様式第９_本紙!X51=0,"",①様式第９_本紙!X51)</f>
        <v/>
      </c>
      <c r="E23" s="131" t="str">
        <f t="shared" si="0"/>
        <v/>
      </c>
      <c r="F23" s="147"/>
      <c r="G23" s="147"/>
      <c r="H23" s="147"/>
    </row>
    <row r="24" spans="2:8" ht="15.75" x14ac:dyDescent="0.15">
      <c r="B24" s="128" t="s">
        <v>280</v>
      </c>
      <c r="C24" s="126" t="s">
        <v>196</v>
      </c>
      <c r="D24" s="132" t="b">
        <f>AND(E22&lt;&gt;"",E23&lt;&gt;"")</f>
        <v>0</v>
      </c>
      <c r="E24" s="144" t="str">
        <f>IF(D24=TRUE,E22&amp;"@"&amp;E23,"")</f>
        <v/>
      </c>
      <c r="F24" s="147"/>
      <c r="G24" s="147"/>
      <c r="H24" s="147"/>
    </row>
    <row r="25" spans="2:8" ht="15.75" x14ac:dyDescent="0.15">
      <c r="F25" s="147"/>
      <c r="G25" s="147"/>
      <c r="H25" s="147"/>
    </row>
    <row r="26" spans="2:8" s="3" customFormat="1" ht="15.75" x14ac:dyDescent="0.15">
      <c r="B26" s="126"/>
      <c r="C26" s="126" t="s">
        <v>270</v>
      </c>
      <c r="D26" s="127" t="s">
        <v>290</v>
      </c>
      <c r="E26" s="127" t="s">
        <v>291</v>
      </c>
      <c r="F26" s="147"/>
      <c r="G26" s="147"/>
      <c r="H26" s="147"/>
    </row>
    <row r="27" spans="2:8" s="3" customFormat="1" ht="15.75" x14ac:dyDescent="0.15">
      <c r="B27" s="128" t="s">
        <v>292</v>
      </c>
      <c r="C27" s="126" t="s">
        <v>319</v>
      </c>
      <c r="D27" s="133">
        <f>IF(D37&gt;0,1,0)</f>
        <v>0</v>
      </c>
      <c r="E27" s="125" t="str">
        <f>IF(D27=1,C27&amp;IF(SUM(D28:$D$31)&gt;0,",",""),"")</f>
        <v/>
      </c>
      <c r="F27" s="147"/>
      <c r="G27" s="147"/>
      <c r="H27" s="147"/>
    </row>
    <row r="28" spans="2:8" s="3" customFormat="1" ht="15.75" x14ac:dyDescent="0.15">
      <c r="B28" s="128" t="s">
        <v>292</v>
      </c>
      <c r="C28" s="126" t="s">
        <v>320</v>
      </c>
      <c r="D28" s="133">
        <f t="shared" ref="D28:D31" si="1">IF(D38&gt;0,1,0)</f>
        <v>0</v>
      </c>
      <c r="E28" s="125" t="str">
        <f>IF(D28=1,C28&amp;IF(SUM(D29:$D$31)&gt;0,",",""),"")</f>
        <v/>
      </c>
      <c r="F28" s="147"/>
      <c r="G28" s="147"/>
      <c r="H28" s="147"/>
    </row>
    <row r="29" spans="2:8" s="3" customFormat="1" ht="15.75" x14ac:dyDescent="0.15">
      <c r="B29" s="128" t="s">
        <v>292</v>
      </c>
      <c r="C29" s="126" t="s">
        <v>293</v>
      </c>
      <c r="D29" s="133">
        <f t="shared" si="1"/>
        <v>0</v>
      </c>
      <c r="E29" s="125" t="str">
        <f>IF(D29=1,C29&amp;IF(SUM(D30:$D$31)&gt;0,",",""),"")</f>
        <v/>
      </c>
      <c r="F29" s="147"/>
      <c r="G29" s="147"/>
      <c r="H29" s="147"/>
    </row>
    <row r="30" spans="2:8" s="3" customFormat="1" ht="15.75" x14ac:dyDescent="0.15">
      <c r="B30" s="128" t="s">
        <v>292</v>
      </c>
      <c r="C30" s="126" t="s">
        <v>294</v>
      </c>
      <c r="D30" s="133">
        <f t="shared" si="1"/>
        <v>0</v>
      </c>
      <c r="E30" s="125" t="str">
        <f>IF(D30=1,C30&amp;IF(SUM(D31:$D$31)&gt;0,",",""),"")</f>
        <v/>
      </c>
      <c r="F30" s="147"/>
      <c r="G30" s="147"/>
      <c r="H30" s="147"/>
    </row>
    <row r="31" spans="2:8" s="3" customFormat="1" ht="15.75" x14ac:dyDescent="0.15">
      <c r="B31" s="128" t="s">
        <v>292</v>
      </c>
      <c r="C31" s="126" t="s">
        <v>321</v>
      </c>
      <c r="D31" s="133">
        <f t="shared" si="1"/>
        <v>0</v>
      </c>
      <c r="E31" s="125" t="str">
        <f>IF(D31=1,C31,"")</f>
        <v/>
      </c>
      <c r="F31" s="147"/>
      <c r="G31" s="147"/>
      <c r="H31" s="147"/>
    </row>
    <row r="32" spans="2:8" s="3" customFormat="1" ht="15.75" x14ac:dyDescent="0.15">
      <c r="B32" s="128" t="s">
        <v>292</v>
      </c>
      <c r="C32" s="126" t="s">
        <v>295</v>
      </c>
      <c r="D32" s="125" t="str">
        <f>IF(SUM(D27:D31)=0,"　　　　　",ASC(E27&amp;E28&amp;E29&amp;E30&amp;E31))</f>
        <v>　　　　　</v>
      </c>
      <c r="F32" s="147"/>
      <c r="G32" s="147"/>
      <c r="H32" s="147"/>
    </row>
    <row r="33" spans="2:10" s="3" customFormat="1" ht="15.75" x14ac:dyDescent="0.15">
      <c r="F33" s="147"/>
      <c r="G33" s="147"/>
      <c r="H33" s="147"/>
    </row>
    <row r="34" spans="2:10" s="3" customFormat="1" ht="31.5" x14ac:dyDescent="0.15">
      <c r="B34" s="126"/>
      <c r="C34" s="126" t="s">
        <v>270</v>
      </c>
      <c r="D34" s="173" t="s">
        <v>296</v>
      </c>
      <c r="E34" s="238" t="s">
        <v>297</v>
      </c>
      <c r="F34" s="251" t="s">
        <v>374</v>
      </c>
      <c r="G34" s="238" t="s">
        <v>309</v>
      </c>
      <c r="H34" s="251" t="s">
        <v>310</v>
      </c>
      <c r="I34" s="238" t="s">
        <v>311</v>
      </c>
      <c r="J34" s="134" t="s">
        <v>20</v>
      </c>
    </row>
    <row r="35" spans="2:10" ht="13.5" customHeight="1" x14ac:dyDescent="0.15">
      <c r="B35" s="128" t="s">
        <v>292</v>
      </c>
      <c r="C35" s="135" t="s">
        <v>312</v>
      </c>
      <c r="D35" s="239">
        <f>D51+D62+D73+D84+D95+D106</f>
        <v>0</v>
      </c>
      <c r="E35" s="240">
        <f>F51+F62+F73+F84+F95+F106</f>
        <v>0</v>
      </c>
      <c r="F35" s="239">
        <f>G51+G62+G73+G84+G95+G106</f>
        <v>0</v>
      </c>
      <c r="G35" s="240">
        <f t="shared" ref="G35:I36" si="2">I51+I62+I73+I84+I95+I106</f>
        <v>0</v>
      </c>
      <c r="H35" s="239">
        <f t="shared" si="2"/>
        <v>0</v>
      </c>
      <c r="I35" s="240">
        <f t="shared" si="2"/>
        <v>0</v>
      </c>
      <c r="J35" s="224" t="str">
        <f>TRIM(CLEAN(②様式第９_別紙収支明細表!AB8))</f>
        <v/>
      </c>
    </row>
    <row r="36" spans="2:10" ht="13.5" customHeight="1" x14ac:dyDescent="0.15">
      <c r="B36" s="128" t="s">
        <v>292</v>
      </c>
      <c r="C36" s="136" t="s">
        <v>322</v>
      </c>
      <c r="D36" s="239">
        <f t="shared" ref="D36:D45" si="3">D52+D63+D74+D85+D96+D107</f>
        <v>0</v>
      </c>
      <c r="E36" s="240">
        <f>F52+F63+F74+F85+F96+F107</f>
        <v>0</v>
      </c>
      <c r="F36" s="239">
        <f>G52+G63+G74+G85+G96+G107</f>
        <v>0</v>
      </c>
      <c r="G36" s="240">
        <f t="shared" si="2"/>
        <v>0</v>
      </c>
      <c r="H36" s="239">
        <f t="shared" si="2"/>
        <v>0</v>
      </c>
      <c r="I36" s="240">
        <f t="shared" si="2"/>
        <v>0</v>
      </c>
      <c r="J36" s="224" t="str">
        <f>TRIM(CLEAN(②様式第９_別紙収支明細表!AB9))</f>
        <v/>
      </c>
    </row>
    <row r="37" spans="2:10" ht="13.5" customHeight="1" x14ac:dyDescent="0.15">
      <c r="B37" s="128" t="s">
        <v>292</v>
      </c>
      <c r="C37" s="226" t="s">
        <v>372</v>
      </c>
      <c r="D37" s="241">
        <f t="shared" si="3"/>
        <v>0</v>
      </c>
      <c r="E37" s="242" t="s">
        <v>53</v>
      </c>
      <c r="F37" s="241">
        <f t="shared" ref="F37:F45" si="4">G53+G64+G75+G86+G97+G108</f>
        <v>0</v>
      </c>
      <c r="G37" s="242">
        <f t="shared" ref="G37:H45" si="5">I53+I64+I75+I86+I97+I108</f>
        <v>0</v>
      </c>
      <c r="H37" s="241">
        <f t="shared" si="5"/>
        <v>0</v>
      </c>
      <c r="I37" s="242" t="s">
        <v>53</v>
      </c>
      <c r="J37" s="227" t="s">
        <v>53</v>
      </c>
    </row>
    <row r="38" spans="2:10" ht="13.5" customHeight="1" x14ac:dyDescent="0.15">
      <c r="B38" s="128" t="s">
        <v>292</v>
      </c>
      <c r="C38" s="228" t="s">
        <v>1</v>
      </c>
      <c r="D38" s="243">
        <f t="shared" si="3"/>
        <v>0</v>
      </c>
      <c r="E38" s="244" t="s">
        <v>53</v>
      </c>
      <c r="F38" s="243">
        <f t="shared" si="4"/>
        <v>0</v>
      </c>
      <c r="G38" s="244">
        <f t="shared" si="5"/>
        <v>0</v>
      </c>
      <c r="H38" s="243">
        <f t="shared" si="5"/>
        <v>0</v>
      </c>
      <c r="I38" s="244" t="s">
        <v>53</v>
      </c>
      <c r="J38" s="229" t="s">
        <v>53</v>
      </c>
    </row>
    <row r="39" spans="2:10" ht="13.5" customHeight="1" x14ac:dyDescent="0.15">
      <c r="B39" s="128" t="s">
        <v>292</v>
      </c>
      <c r="C39" s="228" t="s">
        <v>313</v>
      </c>
      <c r="D39" s="243">
        <f t="shared" si="3"/>
        <v>0</v>
      </c>
      <c r="E39" s="244" t="s">
        <v>53</v>
      </c>
      <c r="F39" s="243">
        <f t="shared" si="4"/>
        <v>0</v>
      </c>
      <c r="G39" s="244">
        <f t="shared" si="5"/>
        <v>0</v>
      </c>
      <c r="H39" s="243">
        <f t="shared" si="5"/>
        <v>0</v>
      </c>
      <c r="I39" s="244" t="s">
        <v>53</v>
      </c>
      <c r="J39" s="229" t="s">
        <v>53</v>
      </c>
    </row>
    <row r="40" spans="2:10" ht="13.5" customHeight="1" x14ac:dyDescent="0.15">
      <c r="B40" s="128" t="s">
        <v>292</v>
      </c>
      <c r="C40" s="228" t="s">
        <v>314</v>
      </c>
      <c r="D40" s="243">
        <f t="shared" si="3"/>
        <v>0</v>
      </c>
      <c r="E40" s="244" t="s">
        <v>53</v>
      </c>
      <c r="F40" s="243">
        <f t="shared" si="4"/>
        <v>0</v>
      </c>
      <c r="G40" s="244">
        <f t="shared" si="5"/>
        <v>0</v>
      </c>
      <c r="H40" s="243">
        <f t="shared" si="5"/>
        <v>0</v>
      </c>
      <c r="I40" s="244" t="s">
        <v>53</v>
      </c>
      <c r="J40" s="229" t="s">
        <v>53</v>
      </c>
    </row>
    <row r="41" spans="2:10" ht="13.5" customHeight="1" x14ac:dyDescent="0.15">
      <c r="B41" s="128" t="s">
        <v>292</v>
      </c>
      <c r="C41" s="230" t="s">
        <v>373</v>
      </c>
      <c r="D41" s="245">
        <f t="shared" si="3"/>
        <v>0</v>
      </c>
      <c r="E41" s="246" t="s">
        <v>53</v>
      </c>
      <c r="F41" s="245">
        <f t="shared" si="4"/>
        <v>0</v>
      </c>
      <c r="G41" s="246">
        <f t="shared" si="5"/>
        <v>0</v>
      </c>
      <c r="H41" s="245">
        <f t="shared" si="5"/>
        <v>0</v>
      </c>
      <c r="I41" s="246" t="s">
        <v>53</v>
      </c>
      <c r="J41" s="231" t="s">
        <v>53</v>
      </c>
    </row>
    <row r="42" spans="2:10" ht="13.5" customHeight="1" x14ac:dyDescent="0.15">
      <c r="B42" s="128" t="s">
        <v>292</v>
      </c>
      <c r="C42" s="135" t="s">
        <v>298</v>
      </c>
      <c r="D42" s="239">
        <f t="shared" si="3"/>
        <v>0</v>
      </c>
      <c r="E42" s="240">
        <f>F58+F69+F80+F91+F102+F113</f>
        <v>0</v>
      </c>
      <c r="F42" s="239">
        <f t="shared" si="4"/>
        <v>0</v>
      </c>
      <c r="G42" s="240">
        <f t="shared" si="5"/>
        <v>0</v>
      </c>
      <c r="H42" s="239">
        <f t="shared" si="5"/>
        <v>0</v>
      </c>
      <c r="I42" s="240">
        <f>K58+K69+K80+K91+K102+K113</f>
        <v>0</v>
      </c>
      <c r="J42" s="224" t="str">
        <f>TRIM(CLEAN(②様式第９_別紙収支明細表!AB15))</f>
        <v/>
      </c>
    </row>
    <row r="43" spans="2:10" ht="13.5" customHeight="1" x14ac:dyDescent="0.15">
      <c r="B43" s="128" t="s">
        <v>292</v>
      </c>
      <c r="C43" s="135" t="s">
        <v>362</v>
      </c>
      <c r="D43" s="239">
        <f t="shared" si="3"/>
        <v>0</v>
      </c>
      <c r="E43" s="240">
        <f>F59+F70+F81+F92+F103+F114</f>
        <v>0</v>
      </c>
      <c r="F43" s="239">
        <f t="shared" si="4"/>
        <v>0</v>
      </c>
      <c r="G43" s="240">
        <f t="shared" si="5"/>
        <v>0</v>
      </c>
      <c r="H43" s="239">
        <f t="shared" si="5"/>
        <v>0</v>
      </c>
      <c r="I43" s="240">
        <f>K59+K70+K81+K92+K103+K114</f>
        <v>0</v>
      </c>
      <c r="J43" s="224" t="str">
        <f>TRIM(CLEAN(②様式第９_別紙収支明細表!AB16))</f>
        <v/>
      </c>
    </row>
    <row r="44" spans="2:10" ht="13.5" customHeight="1" x14ac:dyDescent="0.15">
      <c r="B44" s="128" t="s">
        <v>292</v>
      </c>
      <c r="C44" s="135" t="s">
        <v>299</v>
      </c>
      <c r="D44" s="239">
        <f t="shared" si="3"/>
        <v>0</v>
      </c>
      <c r="E44" s="240">
        <f>F60+F71+F82+F93+F104+F115</f>
        <v>0</v>
      </c>
      <c r="F44" s="239">
        <f t="shared" si="4"/>
        <v>0</v>
      </c>
      <c r="G44" s="240">
        <f t="shared" si="5"/>
        <v>0</v>
      </c>
      <c r="H44" s="239">
        <f t="shared" si="5"/>
        <v>0</v>
      </c>
      <c r="I44" s="240">
        <f>K60+K71+K82+K93+K104+K115</f>
        <v>0</v>
      </c>
      <c r="J44" s="224" t="str">
        <f>TRIM(CLEAN(②様式第９_別紙収支明細表!AB17))</f>
        <v/>
      </c>
    </row>
    <row r="45" spans="2:10" ht="13.5" customHeight="1" thickBot="1" x14ac:dyDescent="0.2">
      <c r="B45" s="232" t="s">
        <v>292</v>
      </c>
      <c r="C45" s="233" t="s">
        <v>300</v>
      </c>
      <c r="D45" s="247">
        <f t="shared" si="3"/>
        <v>0</v>
      </c>
      <c r="E45" s="248">
        <f>F61+F72+F83+F94+F105+F116</f>
        <v>0</v>
      </c>
      <c r="F45" s="247">
        <f t="shared" si="4"/>
        <v>0</v>
      </c>
      <c r="G45" s="248">
        <f t="shared" si="5"/>
        <v>0</v>
      </c>
      <c r="H45" s="247">
        <f t="shared" si="5"/>
        <v>0</v>
      </c>
      <c r="I45" s="248">
        <f>K61+K72+K83+K94+K105+K116</f>
        <v>0</v>
      </c>
      <c r="J45" s="234" t="str">
        <f>TRIM(CLEAN(②様式第９_別紙収支明細表!AB18))</f>
        <v/>
      </c>
    </row>
    <row r="46" spans="2:10" ht="15.75" thickTop="1" x14ac:dyDescent="0.15">
      <c r="B46" s="235" t="s">
        <v>292</v>
      </c>
      <c r="C46" s="236" t="s">
        <v>301</v>
      </c>
      <c r="D46" s="249">
        <f>D35+D36+D42+D43+D44+D45</f>
        <v>0</v>
      </c>
      <c r="E46" s="250">
        <f t="shared" ref="E46:H46" si="6">E35+E36+E42+E43+E44+E45</f>
        <v>0</v>
      </c>
      <c r="F46" s="249">
        <f t="shared" si="6"/>
        <v>0</v>
      </c>
      <c r="G46" s="250">
        <f t="shared" si="6"/>
        <v>0</v>
      </c>
      <c r="H46" s="249">
        <f t="shared" si="6"/>
        <v>0</v>
      </c>
      <c r="I46" s="250">
        <f>I35+I36+I42+I43+I44+I45</f>
        <v>0</v>
      </c>
      <c r="J46" s="237" t="s">
        <v>53</v>
      </c>
    </row>
    <row r="49" spans="2:11" ht="13.5" customHeight="1" x14ac:dyDescent="0.15">
      <c r="B49" s="128"/>
      <c r="C49" s="171"/>
      <c r="D49" s="218" t="s">
        <v>214</v>
      </c>
      <c r="E49" s="220"/>
      <c r="F49" s="219"/>
      <c r="G49" s="218" t="s">
        <v>24</v>
      </c>
      <c r="H49" s="220"/>
      <c r="I49" s="220"/>
      <c r="J49" s="220"/>
      <c r="K49" s="219"/>
    </row>
    <row r="50" spans="2:11" s="139" customFormat="1" ht="28.5" x14ac:dyDescent="0.15">
      <c r="B50" s="189"/>
      <c r="C50" s="172" t="s">
        <v>308</v>
      </c>
      <c r="D50" s="173" t="s">
        <v>17</v>
      </c>
      <c r="E50" s="174" t="s">
        <v>215</v>
      </c>
      <c r="F50" s="175" t="s">
        <v>18</v>
      </c>
      <c r="G50" s="137" t="s">
        <v>330</v>
      </c>
      <c r="H50" s="213" t="s">
        <v>323</v>
      </c>
      <c r="I50" s="137" t="s">
        <v>324</v>
      </c>
      <c r="J50" s="138" t="s">
        <v>354</v>
      </c>
      <c r="K50" s="175" t="s">
        <v>18</v>
      </c>
    </row>
    <row r="51" spans="2:11" ht="13.5" customHeight="1" x14ac:dyDescent="0.15">
      <c r="B51" s="186" t="s">
        <v>302</v>
      </c>
      <c r="C51" s="140" t="s">
        <v>312</v>
      </c>
      <c r="D51" s="145">
        <f>②様式第９_別紙収支明細表!AE8</f>
        <v>0</v>
      </c>
      <c r="E51" s="194">
        <f>②様式第９_別紙収支明細表!AF8</f>
        <v>0</v>
      </c>
      <c r="F51" s="170">
        <f>②様式第９_別紙収支明細表!U8</f>
        <v>0</v>
      </c>
      <c r="G51" s="145">
        <f>②様式第９_別紙収支明細表!AG8</f>
        <v>0</v>
      </c>
      <c r="H51" s="214">
        <f>②様式第９_別紙収支明細表!AH8</f>
        <v>0</v>
      </c>
      <c r="I51" s="145">
        <f>②様式第９_別紙収支明細表!X8</f>
        <v>0</v>
      </c>
      <c r="J51" s="146">
        <f>②様式第９_別紙収支明細表!Y8</f>
        <v>0</v>
      </c>
      <c r="K51" s="170">
        <f>②様式第９_別紙収支明細表!AA8</f>
        <v>0</v>
      </c>
    </row>
    <row r="52" spans="2:11" ht="13.5" customHeight="1" x14ac:dyDescent="0.15">
      <c r="B52" s="187"/>
      <c r="C52" s="176" t="s">
        <v>322</v>
      </c>
      <c r="D52" s="177">
        <f>②様式第９_別紙収支明細表!AE9</f>
        <v>0</v>
      </c>
      <c r="E52" s="198" t="s">
        <v>53</v>
      </c>
      <c r="F52" s="179">
        <f>②様式第９_別紙収支明細表!U9</f>
        <v>0</v>
      </c>
      <c r="G52" s="177">
        <f>②様式第９_別紙収支明細表!AG9</f>
        <v>0</v>
      </c>
      <c r="H52" s="215">
        <f>②様式第９_別紙収支明細表!AH9</f>
        <v>0</v>
      </c>
      <c r="I52" s="177">
        <f>②様式第９_別紙収支明細表!X9</f>
        <v>0</v>
      </c>
      <c r="J52" s="178">
        <f>②様式第９_別紙収支明細表!Y9</f>
        <v>0</v>
      </c>
      <c r="K52" s="179">
        <f>②様式第９_別紙収支明細表!AA9</f>
        <v>0</v>
      </c>
    </row>
    <row r="53" spans="2:11" ht="13.5" customHeight="1" x14ac:dyDescent="0.15">
      <c r="B53" s="187"/>
      <c r="C53" s="176" t="s">
        <v>0</v>
      </c>
      <c r="D53" s="184">
        <f>②様式第９_別紙収支明細表!AE10</f>
        <v>0</v>
      </c>
      <c r="E53" s="199" t="s">
        <v>53</v>
      </c>
      <c r="F53" s="200" t="s">
        <v>53</v>
      </c>
      <c r="G53" s="184">
        <f>②様式第９_別紙収支明細表!AG10</f>
        <v>0</v>
      </c>
      <c r="H53" s="216">
        <f>②様式第９_別紙収支明細表!AH10</f>
        <v>0</v>
      </c>
      <c r="I53" s="184">
        <f>②様式第９_別紙収支明細表!X10</f>
        <v>0</v>
      </c>
      <c r="J53" s="185">
        <f>②様式第９_別紙収支明細表!Y10</f>
        <v>0</v>
      </c>
      <c r="K53" s="201" t="s">
        <v>53</v>
      </c>
    </row>
    <row r="54" spans="2:11" ht="13.5" customHeight="1" x14ac:dyDescent="0.15">
      <c r="B54" s="187"/>
      <c r="C54" s="176" t="s">
        <v>1</v>
      </c>
      <c r="D54" s="184">
        <f>②様式第９_別紙収支明細表!AE11</f>
        <v>0</v>
      </c>
      <c r="E54" s="199" t="s">
        <v>53</v>
      </c>
      <c r="F54" s="200" t="s">
        <v>53</v>
      </c>
      <c r="G54" s="184">
        <f>②様式第９_別紙収支明細表!AG11</f>
        <v>0</v>
      </c>
      <c r="H54" s="216">
        <f>②様式第９_別紙収支明細表!AH11</f>
        <v>0</v>
      </c>
      <c r="I54" s="184">
        <f>②様式第９_別紙収支明細表!X11</f>
        <v>0</v>
      </c>
      <c r="J54" s="185">
        <f>②様式第９_別紙収支明細表!Y11</f>
        <v>0</v>
      </c>
      <c r="K54" s="201" t="s">
        <v>53</v>
      </c>
    </row>
    <row r="55" spans="2:11" ht="13.5" customHeight="1" x14ac:dyDescent="0.15">
      <c r="B55" s="187"/>
      <c r="C55" s="176" t="s">
        <v>313</v>
      </c>
      <c r="D55" s="184">
        <f>②様式第９_別紙収支明細表!AE12</f>
        <v>0</v>
      </c>
      <c r="E55" s="199" t="s">
        <v>53</v>
      </c>
      <c r="F55" s="200" t="s">
        <v>53</v>
      </c>
      <c r="G55" s="184">
        <f>②様式第９_別紙収支明細表!AG12</f>
        <v>0</v>
      </c>
      <c r="H55" s="216">
        <f>②様式第９_別紙収支明細表!AH12</f>
        <v>0</v>
      </c>
      <c r="I55" s="184">
        <f>②様式第９_別紙収支明細表!X12</f>
        <v>0</v>
      </c>
      <c r="J55" s="185">
        <f>②様式第９_別紙収支明細表!Y12</f>
        <v>0</v>
      </c>
      <c r="K55" s="201" t="s">
        <v>53</v>
      </c>
    </row>
    <row r="56" spans="2:11" ht="13.5" customHeight="1" x14ac:dyDescent="0.15">
      <c r="B56" s="187"/>
      <c r="C56" s="176" t="s">
        <v>314</v>
      </c>
      <c r="D56" s="184">
        <f>②様式第９_別紙収支明細表!AE13</f>
        <v>0</v>
      </c>
      <c r="E56" s="199" t="s">
        <v>53</v>
      </c>
      <c r="F56" s="200" t="s">
        <v>53</v>
      </c>
      <c r="G56" s="184">
        <f>②様式第９_別紙収支明細表!AG13</f>
        <v>0</v>
      </c>
      <c r="H56" s="216">
        <f>②様式第９_別紙収支明細表!AH13</f>
        <v>0</v>
      </c>
      <c r="I56" s="184">
        <f>②様式第９_別紙収支明細表!X13</f>
        <v>0</v>
      </c>
      <c r="J56" s="185">
        <f>②様式第９_別紙収支明細表!Y13</f>
        <v>0</v>
      </c>
      <c r="K56" s="201" t="s">
        <v>53</v>
      </c>
    </row>
    <row r="57" spans="2:11" ht="13.5" customHeight="1" x14ac:dyDescent="0.15">
      <c r="B57" s="187"/>
      <c r="C57" s="176" t="s">
        <v>2</v>
      </c>
      <c r="D57" s="184">
        <f>②様式第９_別紙収支明細表!AE14</f>
        <v>0</v>
      </c>
      <c r="E57" s="199" t="s">
        <v>53</v>
      </c>
      <c r="F57" s="200" t="s">
        <v>53</v>
      </c>
      <c r="G57" s="184">
        <f>②様式第９_別紙収支明細表!AG14</f>
        <v>0</v>
      </c>
      <c r="H57" s="216">
        <f>②様式第９_別紙収支明細表!AH14</f>
        <v>0</v>
      </c>
      <c r="I57" s="184">
        <f>②様式第９_別紙収支明細表!X14</f>
        <v>0</v>
      </c>
      <c r="J57" s="185">
        <f>②様式第９_別紙収支明細表!Y14</f>
        <v>0</v>
      </c>
      <c r="K57" s="201" t="s">
        <v>53</v>
      </c>
    </row>
    <row r="58" spans="2:11" ht="13.5" customHeight="1" x14ac:dyDescent="0.15">
      <c r="B58" s="187"/>
      <c r="C58" s="176" t="s">
        <v>298</v>
      </c>
      <c r="D58" s="177">
        <f>②様式第９_別紙収支明細表!AE15</f>
        <v>0</v>
      </c>
      <c r="E58" s="198" t="s">
        <v>53</v>
      </c>
      <c r="F58" s="197">
        <f>②様式第９_別紙収支明細表!U15</f>
        <v>0</v>
      </c>
      <c r="G58" s="177">
        <f>②様式第９_別紙収支明細表!AG15</f>
        <v>0</v>
      </c>
      <c r="H58" s="215">
        <f>②様式第９_別紙収支明細表!AH15</f>
        <v>0</v>
      </c>
      <c r="I58" s="177">
        <f>②様式第９_別紙収支明細表!X15</f>
        <v>0</v>
      </c>
      <c r="J58" s="178">
        <f>②様式第９_別紙収支明細表!Y15</f>
        <v>0</v>
      </c>
      <c r="K58" s="179">
        <f>②様式第９_別紙収支明細表!AA15</f>
        <v>0</v>
      </c>
    </row>
    <row r="59" spans="2:11" ht="13.5" customHeight="1" x14ac:dyDescent="0.15">
      <c r="B59" s="187"/>
      <c r="C59" s="176" t="s">
        <v>363</v>
      </c>
      <c r="D59" s="177">
        <f>②様式第９_別紙収支明細表!AE16</f>
        <v>0</v>
      </c>
      <c r="E59" s="198" t="s">
        <v>53</v>
      </c>
      <c r="F59" s="197">
        <f>②様式第９_別紙収支明細表!U16</f>
        <v>0</v>
      </c>
      <c r="G59" s="177">
        <f>②様式第９_別紙収支明細表!AG16</f>
        <v>0</v>
      </c>
      <c r="H59" s="215">
        <f>②様式第９_別紙収支明細表!AH16</f>
        <v>0</v>
      </c>
      <c r="I59" s="177">
        <f>②様式第９_別紙収支明細表!X16</f>
        <v>0</v>
      </c>
      <c r="J59" s="178">
        <f>②様式第９_別紙収支明細表!Y16</f>
        <v>0</v>
      </c>
      <c r="K59" s="179">
        <f>②様式第９_別紙収支明細表!AA16</f>
        <v>0</v>
      </c>
    </row>
    <row r="60" spans="2:11" ht="13.5" customHeight="1" x14ac:dyDescent="0.15">
      <c r="B60" s="187"/>
      <c r="C60" s="176" t="s">
        <v>299</v>
      </c>
      <c r="D60" s="177">
        <f>②様式第９_別紙収支明細表!AE17</f>
        <v>0</v>
      </c>
      <c r="E60" s="195">
        <f>②様式第９_別紙収支明細表!AF17</f>
        <v>0</v>
      </c>
      <c r="F60" s="179">
        <f>②様式第９_別紙収支明細表!U17</f>
        <v>0</v>
      </c>
      <c r="G60" s="177">
        <f>②様式第９_別紙収支明細表!AG17</f>
        <v>0</v>
      </c>
      <c r="H60" s="215">
        <f>②様式第９_別紙収支明細表!AH17</f>
        <v>0</v>
      </c>
      <c r="I60" s="177">
        <f>②様式第９_別紙収支明細表!X17</f>
        <v>0</v>
      </c>
      <c r="J60" s="178">
        <f>②様式第９_別紙収支明細表!Y17</f>
        <v>0</v>
      </c>
      <c r="K60" s="179">
        <f>②様式第９_別紙収支明細表!AA17</f>
        <v>0</v>
      </c>
    </row>
    <row r="61" spans="2:11" ht="13.5" customHeight="1" x14ac:dyDescent="0.15">
      <c r="B61" s="188"/>
      <c r="C61" s="180" t="s">
        <v>300</v>
      </c>
      <c r="D61" s="181">
        <f>②様式第９_別紙収支明細表!AE18</f>
        <v>0</v>
      </c>
      <c r="E61" s="196">
        <f>②様式第９_別紙収支明細表!AF18</f>
        <v>0</v>
      </c>
      <c r="F61" s="183">
        <f>②様式第９_別紙収支明細表!U18</f>
        <v>0</v>
      </c>
      <c r="G61" s="181">
        <f>②様式第９_別紙収支明細表!AG18</f>
        <v>0</v>
      </c>
      <c r="H61" s="217">
        <f>②様式第９_別紙収支明細表!AH18</f>
        <v>0</v>
      </c>
      <c r="I61" s="181">
        <f>②様式第９_別紙収支明細表!X18</f>
        <v>0</v>
      </c>
      <c r="J61" s="182">
        <f>②様式第９_別紙収支明細表!Y18</f>
        <v>0</v>
      </c>
      <c r="K61" s="183">
        <f>②様式第９_別紙収支明細表!AA18</f>
        <v>0</v>
      </c>
    </row>
    <row r="62" spans="2:11" ht="15.75" x14ac:dyDescent="0.15">
      <c r="B62" s="186" t="s">
        <v>303</v>
      </c>
      <c r="C62" s="140" t="s">
        <v>312</v>
      </c>
      <c r="D62" s="145">
        <f>②様式第９_別紙収支明細表!AE19</f>
        <v>0</v>
      </c>
      <c r="E62" s="194">
        <f>②様式第９_別紙収支明細表!AF19</f>
        <v>0</v>
      </c>
      <c r="F62" s="170">
        <f>②様式第９_別紙収支明細表!U19</f>
        <v>0</v>
      </c>
      <c r="G62" s="145">
        <f>②様式第９_別紙収支明細表!AG19</f>
        <v>0</v>
      </c>
      <c r="H62" s="214">
        <f>②様式第９_別紙収支明細表!AH19</f>
        <v>0</v>
      </c>
      <c r="I62" s="145">
        <f>②様式第９_別紙収支明細表!X19</f>
        <v>0</v>
      </c>
      <c r="J62" s="146">
        <f>②様式第９_別紙収支明細表!Y19</f>
        <v>0</v>
      </c>
      <c r="K62" s="170">
        <f>②様式第９_別紙収支明細表!AA19</f>
        <v>0</v>
      </c>
    </row>
    <row r="63" spans="2:11" ht="15.75" x14ac:dyDescent="0.15">
      <c r="B63" s="187"/>
      <c r="C63" s="176" t="s">
        <v>322</v>
      </c>
      <c r="D63" s="177">
        <f>②様式第９_別紙収支明細表!AE20</f>
        <v>0</v>
      </c>
      <c r="E63" s="198" t="s">
        <v>53</v>
      </c>
      <c r="F63" s="179">
        <f>②様式第９_別紙収支明細表!U20</f>
        <v>0</v>
      </c>
      <c r="G63" s="177">
        <f>②様式第９_別紙収支明細表!AG20</f>
        <v>0</v>
      </c>
      <c r="H63" s="215">
        <f>②様式第９_別紙収支明細表!AH20</f>
        <v>0</v>
      </c>
      <c r="I63" s="177">
        <f>②様式第９_別紙収支明細表!X20</f>
        <v>0</v>
      </c>
      <c r="J63" s="178">
        <f>②様式第９_別紙収支明細表!Y20</f>
        <v>0</v>
      </c>
      <c r="K63" s="179">
        <f>②様式第９_別紙収支明細表!AA20</f>
        <v>0</v>
      </c>
    </row>
    <row r="64" spans="2:11" ht="15.75" x14ac:dyDescent="0.15">
      <c r="B64" s="187"/>
      <c r="C64" s="176" t="s">
        <v>0</v>
      </c>
      <c r="D64" s="184">
        <f>②様式第９_別紙収支明細表!AE21</f>
        <v>0</v>
      </c>
      <c r="E64" s="199" t="s">
        <v>53</v>
      </c>
      <c r="F64" s="200" t="s">
        <v>53</v>
      </c>
      <c r="G64" s="184">
        <f>②様式第９_別紙収支明細表!AG21</f>
        <v>0</v>
      </c>
      <c r="H64" s="216">
        <f>②様式第９_別紙収支明細表!AH21</f>
        <v>0</v>
      </c>
      <c r="I64" s="184">
        <f>②様式第９_別紙収支明細表!X21</f>
        <v>0</v>
      </c>
      <c r="J64" s="185">
        <f>②様式第９_別紙収支明細表!Y21</f>
        <v>0</v>
      </c>
      <c r="K64" s="201" t="s">
        <v>53</v>
      </c>
    </row>
    <row r="65" spans="2:11" ht="15.75" x14ac:dyDescent="0.15">
      <c r="B65" s="187"/>
      <c r="C65" s="176" t="s">
        <v>1</v>
      </c>
      <c r="D65" s="184">
        <f>②様式第９_別紙収支明細表!AE22</f>
        <v>0</v>
      </c>
      <c r="E65" s="199" t="s">
        <v>53</v>
      </c>
      <c r="F65" s="200" t="s">
        <v>53</v>
      </c>
      <c r="G65" s="184">
        <f>②様式第９_別紙収支明細表!AG22</f>
        <v>0</v>
      </c>
      <c r="H65" s="216">
        <f>②様式第９_別紙収支明細表!AH22</f>
        <v>0</v>
      </c>
      <c r="I65" s="184">
        <f>②様式第９_別紙収支明細表!X22</f>
        <v>0</v>
      </c>
      <c r="J65" s="185">
        <f>②様式第９_別紙収支明細表!Y22</f>
        <v>0</v>
      </c>
      <c r="K65" s="201" t="s">
        <v>53</v>
      </c>
    </row>
    <row r="66" spans="2:11" ht="15.75" x14ac:dyDescent="0.15">
      <c r="B66" s="187"/>
      <c r="C66" s="176" t="s">
        <v>313</v>
      </c>
      <c r="D66" s="184">
        <f>②様式第９_別紙収支明細表!AE23</f>
        <v>0</v>
      </c>
      <c r="E66" s="199" t="s">
        <v>53</v>
      </c>
      <c r="F66" s="200" t="s">
        <v>53</v>
      </c>
      <c r="G66" s="184">
        <f>②様式第９_別紙収支明細表!AG23</f>
        <v>0</v>
      </c>
      <c r="H66" s="216">
        <f>②様式第９_別紙収支明細表!AH23</f>
        <v>0</v>
      </c>
      <c r="I66" s="184">
        <f>②様式第９_別紙収支明細表!X23</f>
        <v>0</v>
      </c>
      <c r="J66" s="185">
        <f>②様式第９_別紙収支明細表!Y23</f>
        <v>0</v>
      </c>
      <c r="K66" s="201" t="s">
        <v>53</v>
      </c>
    </row>
    <row r="67" spans="2:11" ht="15.75" x14ac:dyDescent="0.15">
      <c r="B67" s="187"/>
      <c r="C67" s="176" t="s">
        <v>314</v>
      </c>
      <c r="D67" s="184">
        <f>②様式第９_別紙収支明細表!AE24</f>
        <v>0</v>
      </c>
      <c r="E67" s="199" t="s">
        <v>53</v>
      </c>
      <c r="F67" s="200" t="s">
        <v>53</v>
      </c>
      <c r="G67" s="184">
        <f>②様式第９_別紙収支明細表!AG24</f>
        <v>0</v>
      </c>
      <c r="H67" s="216">
        <f>②様式第９_別紙収支明細表!AH24</f>
        <v>0</v>
      </c>
      <c r="I67" s="184">
        <f>②様式第９_別紙収支明細表!X24</f>
        <v>0</v>
      </c>
      <c r="J67" s="185">
        <f>②様式第９_別紙収支明細表!Y24</f>
        <v>0</v>
      </c>
      <c r="K67" s="201" t="s">
        <v>53</v>
      </c>
    </row>
    <row r="68" spans="2:11" ht="15.75" x14ac:dyDescent="0.15">
      <c r="B68" s="187"/>
      <c r="C68" s="176" t="s">
        <v>2</v>
      </c>
      <c r="D68" s="184">
        <f>②様式第９_別紙収支明細表!AE25</f>
        <v>0</v>
      </c>
      <c r="E68" s="199" t="s">
        <v>53</v>
      </c>
      <c r="F68" s="200" t="s">
        <v>53</v>
      </c>
      <c r="G68" s="184">
        <f>②様式第９_別紙収支明細表!AG25</f>
        <v>0</v>
      </c>
      <c r="H68" s="216">
        <f>②様式第９_別紙収支明細表!AH25</f>
        <v>0</v>
      </c>
      <c r="I68" s="184">
        <f>②様式第９_別紙収支明細表!X25</f>
        <v>0</v>
      </c>
      <c r="J68" s="185">
        <f>②様式第９_別紙収支明細表!Y25</f>
        <v>0</v>
      </c>
      <c r="K68" s="201" t="s">
        <v>53</v>
      </c>
    </row>
    <row r="69" spans="2:11" ht="15.75" x14ac:dyDescent="0.15">
      <c r="B69" s="187"/>
      <c r="C69" s="176" t="s">
        <v>298</v>
      </c>
      <c r="D69" s="177">
        <f>②様式第９_別紙収支明細表!AE26</f>
        <v>0</v>
      </c>
      <c r="E69" s="198" t="s">
        <v>53</v>
      </c>
      <c r="F69" s="179">
        <f>②様式第９_別紙収支明細表!U26</f>
        <v>0</v>
      </c>
      <c r="G69" s="177">
        <f>②様式第９_別紙収支明細表!AG26</f>
        <v>0</v>
      </c>
      <c r="H69" s="215">
        <f>②様式第９_別紙収支明細表!AH26</f>
        <v>0</v>
      </c>
      <c r="I69" s="177">
        <f>②様式第９_別紙収支明細表!X26</f>
        <v>0</v>
      </c>
      <c r="J69" s="178">
        <f>②様式第９_別紙収支明細表!Y26</f>
        <v>0</v>
      </c>
      <c r="K69" s="179">
        <f>②様式第９_別紙収支明細表!AA26</f>
        <v>0</v>
      </c>
    </row>
    <row r="70" spans="2:11" ht="15.75" x14ac:dyDescent="0.15">
      <c r="B70" s="187"/>
      <c r="C70" s="176" t="s">
        <v>363</v>
      </c>
      <c r="D70" s="177">
        <f>②様式第９_別紙収支明細表!AE27</f>
        <v>0</v>
      </c>
      <c r="E70" s="198" t="s">
        <v>53</v>
      </c>
      <c r="F70" s="179">
        <f>②様式第９_別紙収支明細表!U27</f>
        <v>0</v>
      </c>
      <c r="G70" s="177">
        <f>②様式第９_別紙収支明細表!AG27</f>
        <v>0</v>
      </c>
      <c r="H70" s="215">
        <f>②様式第９_別紙収支明細表!AH27</f>
        <v>0</v>
      </c>
      <c r="I70" s="177">
        <f>②様式第９_別紙収支明細表!X27</f>
        <v>0</v>
      </c>
      <c r="J70" s="178">
        <f>②様式第９_別紙収支明細表!Y27</f>
        <v>0</v>
      </c>
      <c r="K70" s="179">
        <f>②様式第９_別紙収支明細表!AA27</f>
        <v>0</v>
      </c>
    </row>
    <row r="71" spans="2:11" ht="15.75" x14ac:dyDescent="0.15">
      <c r="B71" s="187"/>
      <c r="C71" s="176" t="s">
        <v>299</v>
      </c>
      <c r="D71" s="177">
        <f>②様式第９_別紙収支明細表!AE28</f>
        <v>0</v>
      </c>
      <c r="E71" s="195">
        <f>②様式第９_別紙収支明細表!AF28</f>
        <v>0</v>
      </c>
      <c r="F71" s="179">
        <f>②様式第９_別紙収支明細表!U28</f>
        <v>0</v>
      </c>
      <c r="G71" s="177">
        <f>②様式第９_別紙収支明細表!AG28</f>
        <v>0</v>
      </c>
      <c r="H71" s="215">
        <f>②様式第９_別紙収支明細表!AH28</f>
        <v>0</v>
      </c>
      <c r="I71" s="177">
        <f>②様式第９_別紙収支明細表!X28</f>
        <v>0</v>
      </c>
      <c r="J71" s="178">
        <f>②様式第９_別紙収支明細表!Y28</f>
        <v>0</v>
      </c>
      <c r="K71" s="179">
        <f>②様式第９_別紙収支明細表!AA28</f>
        <v>0</v>
      </c>
    </row>
    <row r="72" spans="2:11" ht="15.75" x14ac:dyDescent="0.15">
      <c r="B72" s="188"/>
      <c r="C72" s="180" t="s">
        <v>300</v>
      </c>
      <c r="D72" s="181">
        <f>②様式第９_別紙収支明細表!AE29</f>
        <v>0</v>
      </c>
      <c r="E72" s="196">
        <f>②様式第９_別紙収支明細表!AF29</f>
        <v>0</v>
      </c>
      <c r="F72" s="183">
        <f>②様式第９_別紙収支明細表!U29</f>
        <v>0</v>
      </c>
      <c r="G72" s="181">
        <f>②様式第９_別紙収支明細表!AG29</f>
        <v>0</v>
      </c>
      <c r="H72" s="217">
        <f>②様式第９_別紙収支明細表!AH29</f>
        <v>0</v>
      </c>
      <c r="I72" s="181">
        <f>②様式第９_別紙収支明細表!X29</f>
        <v>0</v>
      </c>
      <c r="J72" s="182">
        <f>②様式第９_別紙収支明細表!Y29</f>
        <v>0</v>
      </c>
      <c r="K72" s="183">
        <f>②様式第９_別紙収支明細表!AA29</f>
        <v>0</v>
      </c>
    </row>
    <row r="73" spans="2:11" ht="15.75" x14ac:dyDescent="0.15">
      <c r="B73" s="186" t="s">
        <v>304</v>
      </c>
      <c r="C73" s="140" t="s">
        <v>312</v>
      </c>
      <c r="D73" s="145">
        <f>②様式第９_別紙収支明細表!AE44</f>
        <v>0</v>
      </c>
      <c r="E73" s="194">
        <f>②様式第９_別紙収支明細表!AF44</f>
        <v>0</v>
      </c>
      <c r="F73" s="170">
        <f>②様式第９_別紙収支明細表!U44</f>
        <v>0</v>
      </c>
      <c r="G73" s="145">
        <f>②様式第９_別紙収支明細表!AG44</f>
        <v>0</v>
      </c>
      <c r="H73" s="214">
        <f>②様式第９_別紙収支明細表!AH44</f>
        <v>0</v>
      </c>
      <c r="I73" s="145">
        <f>②様式第９_別紙収支明細表!X44</f>
        <v>0</v>
      </c>
      <c r="J73" s="146">
        <f>②様式第９_別紙収支明細表!Y44</f>
        <v>0</v>
      </c>
      <c r="K73" s="170">
        <f>②様式第９_別紙収支明細表!AA44</f>
        <v>0</v>
      </c>
    </row>
    <row r="74" spans="2:11" ht="15.75" x14ac:dyDescent="0.15">
      <c r="B74" s="187"/>
      <c r="C74" s="176" t="s">
        <v>322</v>
      </c>
      <c r="D74" s="177">
        <f>②様式第９_別紙収支明細表!AE45</f>
        <v>0</v>
      </c>
      <c r="E74" s="198" t="s">
        <v>53</v>
      </c>
      <c r="F74" s="179">
        <f>②様式第９_別紙収支明細表!U45</f>
        <v>0</v>
      </c>
      <c r="G74" s="177">
        <f>②様式第９_別紙収支明細表!AG45</f>
        <v>0</v>
      </c>
      <c r="H74" s="215">
        <f>②様式第９_別紙収支明細表!AH45</f>
        <v>0</v>
      </c>
      <c r="I74" s="177">
        <f>②様式第９_別紙収支明細表!X45</f>
        <v>0</v>
      </c>
      <c r="J74" s="178">
        <f>②様式第９_別紙収支明細表!Y45</f>
        <v>0</v>
      </c>
      <c r="K74" s="179">
        <f>②様式第９_別紙収支明細表!AA45</f>
        <v>0</v>
      </c>
    </row>
    <row r="75" spans="2:11" ht="15.75" x14ac:dyDescent="0.15">
      <c r="B75" s="187"/>
      <c r="C75" s="176" t="s">
        <v>0</v>
      </c>
      <c r="D75" s="184">
        <f>②様式第９_別紙収支明細表!AE46</f>
        <v>0</v>
      </c>
      <c r="E75" s="199" t="s">
        <v>53</v>
      </c>
      <c r="F75" s="200" t="s">
        <v>53</v>
      </c>
      <c r="G75" s="184">
        <f>②様式第９_別紙収支明細表!AG46</f>
        <v>0</v>
      </c>
      <c r="H75" s="216">
        <f>②様式第９_別紙収支明細表!AH46</f>
        <v>0</v>
      </c>
      <c r="I75" s="184">
        <f>②様式第９_別紙収支明細表!X46</f>
        <v>0</v>
      </c>
      <c r="J75" s="185">
        <f>②様式第９_別紙収支明細表!Y46</f>
        <v>0</v>
      </c>
      <c r="K75" s="201" t="s">
        <v>53</v>
      </c>
    </row>
    <row r="76" spans="2:11" ht="15.75" x14ac:dyDescent="0.15">
      <c r="B76" s="187"/>
      <c r="C76" s="176" t="s">
        <v>1</v>
      </c>
      <c r="D76" s="184">
        <f>②様式第９_別紙収支明細表!AE47</f>
        <v>0</v>
      </c>
      <c r="E76" s="199" t="s">
        <v>53</v>
      </c>
      <c r="F76" s="200" t="s">
        <v>53</v>
      </c>
      <c r="G76" s="184">
        <f>②様式第９_別紙収支明細表!AG47</f>
        <v>0</v>
      </c>
      <c r="H76" s="216">
        <f>②様式第９_別紙収支明細表!AH47</f>
        <v>0</v>
      </c>
      <c r="I76" s="184">
        <f>②様式第９_別紙収支明細表!X47</f>
        <v>0</v>
      </c>
      <c r="J76" s="185">
        <f>②様式第９_別紙収支明細表!Y47</f>
        <v>0</v>
      </c>
      <c r="K76" s="201" t="s">
        <v>53</v>
      </c>
    </row>
    <row r="77" spans="2:11" ht="15.75" x14ac:dyDescent="0.15">
      <c r="B77" s="187"/>
      <c r="C77" s="176" t="s">
        <v>313</v>
      </c>
      <c r="D77" s="184">
        <f>②様式第９_別紙収支明細表!AE48</f>
        <v>0</v>
      </c>
      <c r="E77" s="199" t="s">
        <v>53</v>
      </c>
      <c r="F77" s="200" t="s">
        <v>53</v>
      </c>
      <c r="G77" s="184">
        <f>②様式第９_別紙収支明細表!AG48</f>
        <v>0</v>
      </c>
      <c r="H77" s="216">
        <f>②様式第９_別紙収支明細表!AH48</f>
        <v>0</v>
      </c>
      <c r="I77" s="184">
        <f>②様式第９_別紙収支明細表!X48</f>
        <v>0</v>
      </c>
      <c r="J77" s="185">
        <f>②様式第９_別紙収支明細表!Y48</f>
        <v>0</v>
      </c>
      <c r="K77" s="201" t="s">
        <v>53</v>
      </c>
    </row>
    <row r="78" spans="2:11" ht="15.75" x14ac:dyDescent="0.15">
      <c r="B78" s="187"/>
      <c r="C78" s="176" t="s">
        <v>314</v>
      </c>
      <c r="D78" s="184">
        <f>②様式第９_別紙収支明細表!AE49</f>
        <v>0</v>
      </c>
      <c r="E78" s="199" t="s">
        <v>53</v>
      </c>
      <c r="F78" s="200" t="s">
        <v>53</v>
      </c>
      <c r="G78" s="184">
        <f>②様式第９_別紙収支明細表!AG49</f>
        <v>0</v>
      </c>
      <c r="H78" s="216">
        <f>②様式第９_別紙収支明細表!AH49</f>
        <v>0</v>
      </c>
      <c r="I78" s="184">
        <f>②様式第９_別紙収支明細表!X49</f>
        <v>0</v>
      </c>
      <c r="J78" s="185">
        <f>②様式第９_別紙収支明細表!Y49</f>
        <v>0</v>
      </c>
      <c r="K78" s="201" t="s">
        <v>53</v>
      </c>
    </row>
    <row r="79" spans="2:11" ht="15.75" x14ac:dyDescent="0.15">
      <c r="B79" s="187"/>
      <c r="C79" s="176" t="s">
        <v>2</v>
      </c>
      <c r="D79" s="184">
        <f>②様式第９_別紙収支明細表!AE50</f>
        <v>0</v>
      </c>
      <c r="E79" s="199" t="s">
        <v>53</v>
      </c>
      <c r="F79" s="200" t="s">
        <v>53</v>
      </c>
      <c r="G79" s="184">
        <f>②様式第９_別紙収支明細表!AG50</f>
        <v>0</v>
      </c>
      <c r="H79" s="216">
        <f>②様式第９_別紙収支明細表!AH50</f>
        <v>0</v>
      </c>
      <c r="I79" s="184">
        <f>②様式第９_別紙収支明細表!X50</f>
        <v>0</v>
      </c>
      <c r="J79" s="185">
        <f>②様式第９_別紙収支明細表!Y50</f>
        <v>0</v>
      </c>
      <c r="K79" s="201" t="s">
        <v>53</v>
      </c>
    </row>
    <row r="80" spans="2:11" ht="15.75" x14ac:dyDescent="0.15">
      <c r="B80" s="187"/>
      <c r="C80" s="176" t="s">
        <v>298</v>
      </c>
      <c r="D80" s="177">
        <f>②様式第９_別紙収支明細表!AE51</f>
        <v>0</v>
      </c>
      <c r="E80" s="198" t="s">
        <v>53</v>
      </c>
      <c r="F80" s="179">
        <f>②様式第９_別紙収支明細表!U51</f>
        <v>0</v>
      </c>
      <c r="G80" s="177">
        <f>②様式第９_別紙収支明細表!AG51</f>
        <v>0</v>
      </c>
      <c r="H80" s="215">
        <f>②様式第９_別紙収支明細表!AH51</f>
        <v>0</v>
      </c>
      <c r="I80" s="177">
        <f>②様式第９_別紙収支明細表!X51</f>
        <v>0</v>
      </c>
      <c r="J80" s="178">
        <f>②様式第９_別紙収支明細表!Y51</f>
        <v>0</v>
      </c>
      <c r="K80" s="179">
        <f>②様式第９_別紙収支明細表!AA51</f>
        <v>0</v>
      </c>
    </row>
    <row r="81" spans="2:11" ht="15.75" x14ac:dyDescent="0.15">
      <c r="B81" s="187"/>
      <c r="C81" s="176" t="s">
        <v>363</v>
      </c>
      <c r="D81" s="177">
        <f>②様式第９_別紙収支明細表!AE52</f>
        <v>0</v>
      </c>
      <c r="E81" s="198" t="s">
        <v>53</v>
      </c>
      <c r="F81" s="179">
        <f>②様式第９_別紙収支明細表!U52</f>
        <v>0</v>
      </c>
      <c r="G81" s="177">
        <f>②様式第９_別紙収支明細表!AG52</f>
        <v>0</v>
      </c>
      <c r="H81" s="215">
        <f>②様式第９_別紙収支明細表!AH52</f>
        <v>0</v>
      </c>
      <c r="I81" s="177">
        <f>②様式第９_別紙収支明細表!X52</f>
        <v>0</v>
      </c>
      <c r="J81" s="178">
        <f>②様式第９_別紙収支明細表!Y52</f>
        <v>0</v>
      </c>
      <c r="K81" s="179">
        <f>②様式第９_別紙収支明細表!AA52</f>
        <v>0</v>
      </c>
    </row>
    <row r="82" spans="2:11" ht="15.75" x14ac:dyDescent="0.15">
      <c r="B82" s="187"/>
      <c r="C82" s="176" t="s">
        <v>299</v>
      </c>
      <c r="D82" s="177">
        <f>②様式第９_別紙収支明細表!AE53</f>
        <v>0</v>
      </c>
      <c r="E82" s="195">
        <f>②様式第９_別紙収支明細表!AF53</f>
        <v>0</v>
      </c>
      <c r="F82" s="179">
        <f>②様式第９_別紙収支明細表!U53</f>
        <v>0</v>
      </c>
      <c r="G82" s="177">
        <f>②様式第９_別紙収支明細表!AG53</f>
        <v>0</v>
      </c>
      <c r="H82" s="215">
        <f>②様式第９_別紙収支明細表!AH53</f>
        <v>0</v>
      </c>
      <c r="I82" s="177">
        <f>②様式第９_別紙収支明細表!X53</f>
        <v>0</v>
      </c>
      <c r="J82" s="178">
        <f>②様式第９_別紙収支明細表!Y53</f>
        <v>0</v>
      </c>
      <c r="K82" s="179">
        <f>②様式第９_別紙収支明細表!AA53</f>
        <v>0</v>
      </c>
    </row>
    <row r="83" spans="2:11" ht="15.75" x14ac:dyDescent="0.15">
      <c r="B83" s="188"/>
      <c r="C83" s="180" t="s">
        <v>300</v>
      </c>
      <c r="D83" s="181">
        <f>②様式第９_別紙収支明細表!AE54</f>
        <v>0</v>
      </c>
      <c r="E83" s="196">
        <f>②様式第９_別紙収支明細表!AF54</f>
        <v>0</v>
      </c>
      <c r="F83" s="183">
        <f>②様式第９_別紙収支明細表!U54</f>
        <v>0</v>
      </c>
      <c r="G83" s="181">
        <f>②様式第９_別紙収支明細表!AG54</f>
        <v>0</v>
      </c>
      <c r="H83" s="217">
        <f>②様式第９_別紙収支明細表!AH54</f>
        <v>0</v>
      </c>
      <c r="I83" s="181">
        <f>②様式第９_別紙収支明細表!X54</f>
        <v>0</v>
      </c>
      <c r="J83" s="182">
        <f>②様式第９_別紙収支明細表!Y54</f>
        <v>0</v>
      </c>
      <c r="K83" s="183">
        <f>②様式第９_別紙収支明細表!AA54</f>
        <v>0</v>
      </c>
    </row>
    <row r="84" spans="2:11" ht="15.75" x14ac:dyDescent="0.15">
      <c r="B84" s="186" t="s">
        <v>305</v>
      </c>
      <c r="C84" s="140" t="s">
        <v>312</v>
      </c>
      <c r="D84" s="145">
        <f>②様式第９_別紙収支明細表!AE55</f>
        <v>0</v>
      </c>
      <c r="E84" s="194">
        <f>②様式第９_別紙収支明細表!AF55</f>
        <v>0</v>
      </c>
      <c r="F84" s="170">
        <f>②様式第９_別紙収支明細表!U55</f>
        <v>0</v>
      </c>
      <c r="G84" s="145">
        <f>②様式第９_別紙収支明細表!AG55</f>
        <v>0</v>
      </c>
      <c r="H84" s="214">
        <f>②様式第９_別紙収支明細表!AH55</f>
        <v>0</v>
      </c>
      <c r="I84" s="145">
        <f>②様式第９_別紙収支明細表!X55</f>
        <v>0</v>
      </c>
      <c r="J84" s="146">
        <f>②様式第９_別紙収支明細表!Y55</f>
        <v>0</v>
      </c>
      <c r="K84" s="170">
        <f>②様式第９_別紙収支明細表!AA55</f>
        <v>0</v>
      </c>
    </row>
    <row r="85" spans="2:11" ht="15.75" x14ac:dyDescent="0.15">
      <c r="B85" s="187"/>
      <c r="C85" s="176" t="s">
        <v>322</v>
      </c>
      <c r="D85" s="177">
        <f>②様式第９_別紙収支明細表!AE56</f>
        <v>0</v>
      </c>
      <c r="E85" s="198" t="s">
        <v>53</v>
      </c>
      <c r="F85" s="179">
        <f>②様式第９_別紙収支明細表!U56</f>
        <v>0</v>
      </c>
      <c r="G85" s="177">
        <f>②様式第９_別紙収支明細表!AG56</f>
        <v>0</v>
      </c>
      <c r="H85" s="215">
        <f>②様式第９_別紙収支明細表!AH56</f>
        <v>0</v>
      </c>
      <c r="I85" s="177">
        <f>②様式第９_別紙収支明細表!X56</f>
        <v>0</v>
      </c>
      <c r="J85" s="178">
        <f>②様式第９_別紙収支明細表!Y56</f>
        <v>0</v>
      </c>
      <c r="K85" s="179">
        <f>②様式第９_別紙収支明細表!AA56</f>
        <v>0</v>
      </c>
    </row>
    <row r="86" spans="2:11" ht="15.75" x14ac:dyDescent="0.15">
      <c r="B86" s="187"/>
      <c r="C86" s="176" t="s">
        <v>0</v>
      </c>
      <c r="D86" s="184">
        <f>②様式第９_別紙収支明細表!AE57</f>
        <v>0</v>
      </c>
      <c r="E86" s="199" t="s">
        <v>53</v>
      </c>
      <c r="F86" s="200" t="s">
        <v>53</v>
      </c>
      <c r="G86" s="184">
        <f>②様式第９_別紙収支明細表!AG57</f>
        <v>0</v>
      </c>
      <c r="H86" s="216">
        <f>②様式第９_別紙収支明細表!AH57</f>
        <v>0</v>
      </c>
      <c r="I86" s="184">
        <f>②様式第９_別紙収支明細表!X57</f>
        <v>0</v>
      </c>
      <c r="J86" s="185">
        <f>②様式第９_別紙収支明細表!Y57</f>
        <v>0</v>
      </c>
      <c r="K86" s="201" t="s">
        <v>53</v>
      </c>
    </row>
    <row r="87" spans="2:11" ht="15.75" x14ac:dyDescent="0.15">
      <c r="B87" s="187"/>
      <c r="C87" s="176" t="s">
        <v>1</v>
      </c>
      <c r="D87" s="184">
        <f>②様式第９_別紙収支明細表!AE58</f>
        <v>0</v>
      </c>
      <c r="E87" s="199" t="s">
        <v>53</v>
      </c>
      <c r="F87" s="200" t="s">
        <v>53</v>
      </c>
      <c r="G87" s="184">
        <f>②様式第９_別紙収支明細表!AG58</f>
        <v>0</v>
      </c>
      <c r="H87" s="216">
        <f>②様式第９_別紙収支明細表!AH58</f>
        <v>0</v>
      </c>
      <c r="I87" s="184">
        <f>②様式第９_別紙収支明細表!X58</f>
        <v>0</v>
      </c>
      <c r="J87" s="185">
        <f>②様式第９_別紙収支明細表!Y58</f>
        <v>0</v>
      </c>
      <c r="K87" s="201" t="s">
        <v>53</v>
      </c>
    </row>
    <row r="88" spans="2:11" ht="15.75" x14ac:dyDescent="0.15">
      <c r="B88" s="187"/>
      <c r="C88" s="176" t="s">
        <v>313</v>
      </c>
      <c r="D88" s="184">
        <f>②様式第９_別紙収支明細表!AE59</f>
        <v>0</v>
      </c>
      <c r="E88" s="199" t="s">
        <v>53</v>
      </c>
      <c r="F88" s="200" t="s">
        <v>53</v>
      </c>
      <c r="G88" s="184">
        <f>②様式第９_別紙収支明細表!AG59</f>
        <v>0</v>
      </c>
      <c r="H88" s="216">
        <f>②様式第９_別紙収支明細表!AH59</f>
        <v>0</v>
      </c>
      <c r="I88" s="184">
        <f>②様式第９_別紙収支明細表!X59</f>
        <v>0</v>
      </c>
      <c r="J88" s="185">
        <f>②様式第９_別紙収支明細表!Y59</f>
        <v>0</v>
      </c>
      <c r="K88" s="201" t="s">
        <v>53</v>
      </c>
    </row>
    <row r="89" spans="2:11" ht="15.75" x14ac:dyDescent="0.15">
      <c r="B89" s="187"/>
      <c r="C89" s="176" t="s">
        <v>314</v>
      </c>
      <c r="D89" s="184">
        <f>②様式第９_別紙収支明細表!AE60</f>
        <v>0</v>
      </c>
      <c r="E89" s="199" t="s">
        <v>53</v>
      </c>
      <c r="F89" s="200" t="s">
        <v>53</v>
      </c>
      <c r="G89" s="184">
        <f>②様式第９_別紙収支明細表!AG60</f>
        <v>0</v>
      </c>
      <c r="H89" s="216">
        <f>②様式第９_別紙収支明細表!AH60</f>
        <v>0</v>
      </c>
      <c r="I89" s="184">
        <f>②様式第９_別紙収支明細表!X60</f>
        <v>0</v>
      </c>
      <c r="J89" s="185">
        <f>②様式第９_別紙収支明細表!Y60</f>
        <v>0</v>
      </c>
      <c r="K89" s="201" t="s">
        <v>53</v>
      </c>
    </row>
    <row r="90" spans="2:11" ht="15.75" x14ac:dyDescent="0.15">
      <c r="B90" s="187"/>
      <c r="C90" s="176" t="s">
        <v>2</v>
      </c>
      <c r="D90" s="184">
        <f>②様式第９_別紙収支明細表!AE61</f>
        <v>0</v>
      </c>
      <c r="E90" s="199" t="s">
        <v>53</v>
      </c>
      <c r="F90" s="200" t="s">
        <v>53</v>
      </c>
      <c r="G90" s="184">
        <f>②様式第９_別紙収支明細表!AG61</f>
        <v>0</v>
      </c>
      <c r="H90" s="216">
        <f>②様式第９_別紙収支明細表!AH61</f>
        <v>0</v>
      </c>
      <c r="I90" s="184">
        <f>②様式第９_別紙収支明細表!X61</f>
        <v>0</v>
      </c>
      <c r="J90" s="185">
        <f>②様式第９_別紙収支明細表!Y61</f>
        <v>0</v>
      </c>
      <c r="K90" s="201" t="s">
        <v>53</v>
      </c>
    </row>
    <row r="91" spans="2:11" ht="15.75" x14ac:dyDescent="0.15">
      <c r="B91" s="187"/>
      <c r="C91" s="176" t="s">
        <v>298</v>
      </c>
      <c r="D91" s="177">
        <f>②様式第９_別紙収支明細表!AE62</f>
        <v>0</v>
      </c>
      <c r="E91" s="198" t="s">
        <v>53</v>
      </c>
      <c r="F91" s="179">
        <f>②様式第９_別紙収支明細表!U62</f>
        <v>0</v>
      </c>
      <c r="G91" s="177">
        <f>②様式第９_別紙収支明細表!AG62</f>
        <v>0</v>
      </c>
      <c r="H91" s="215">
        <f>②様式第９_別紙収支明細表!AH62</f>
        <v>0</v>
      </c>
      <c r="I91" s="177">
        <f>②様式第９_別紙収支明細表!X62</f>
        <v>0</v>
      </c>
      <c r="J91" s="178">
        <f>②様式第９_別紙収支明細表!Y62</f>
        <v>0</v>
      </c>
      <c r="K91" s="179">
        <f>②様式第９_別紙収支明細表!AA62</f>
        <v>0</v>
      </c>
    </row>
    <row r="92" spans="2:11" ht="15.75" x14ac:dyDescent="0.15">
      <c r="B92" s="187"/>
      <c r="C92" s="176" t="s">
        <v>363</v>
      </c>
      <c r="D92" s="177">
        <f>②様式第９_別紙収支明細表!AE63</f>
        <v>0</v>
      </c>
      <c r="E92" s="198" t="s">
        <v>53</v>
      </c>
      <c r="F92" s="179">
        <f>②様式第９_別紙収支明細表!U63</f>
        <v>0</v>
      </c>
      <c r="G92" s="177">
        <f>②様式第９_別紙収支明細表!AG63</f>
        <v>0</v>
      </c>
      <c r="H92" s="215">
        <f>②様式第９_別紙収支明細表!AH63</f>
        <v>0</v>
      </c>
      <c r="I92" s="177">
        <f>②様式第９_別紙収支明細表!X63</f>
        <v>0</v>
      </c>
      <c r="J92" s="178">
        <f>②様式第９_別紙収支明細表!Y63</f>
        <v>0</v>
      </c>
      <c r="K92" s="179">
        <f>②様式第９_別紙収支明細表!AA63</f>
        <v>0</v>
      </c>
    </row>
    <row r="93" spans="2:11" ht="15.75" x14ac:dyDescent="0.15">
      <c r="B93" s="187"/>
      <c r="C93" s="176" t="s">
        <v>299</v>
      </c>
      <c r="D93" s="177">
        <f>②様式第９_別紙収支明細表!AE64</f>
        <v>0</v>
      </c>
      <c r="E93" s="195">
        <f>②様式第９_別紙収支明細表!AF64</f>
        <v>0</v>
      </c>
      <c r="F93" s="179">
        <f>②様式第９_別紙収支明細表!U64</f>
        <v>0</v>
      </c>
      <c r="G93" s="177">
        <f>②様式第９_別紙収支明細表!AG64</f>
        <v>0</v>
      </c>
      <c r="H93" s="215">
        <f>②様式第９_別紙収支明細表!AH64</f>
        <v>0</v>
      </c>
      <c r="I93" s="177">
        <f>②様式第９_別紙収支明細表!X64</f>
        <v>0</v>
      </c>
      <c r="J93" s="178">
        <f>②様式第９_別紙収支明細表!Y64</f>
        <v>0</v>
      </c>
      <c r="K93" s="179">
        <f>②様式第９_別紙収支明細表!AA64</f>
        <v>0</v>
      </c>
    </row>
    <row r="94" spans="2:11" ht="15.75" x14ac:dyDescent="0.15">
      <c r="B94" s="188"/>
      <c r="C94" s="180" t="s">
        <v>300</v>
      </c>
      <c r="D94" s="181">
        <f>②様式第９_別紙収支明細表!AE65</f>
        <v>0</v>
      </c>
      <c r="E94" s="196">
        <f>②様式第９_別紙収支明細表!AF65</f>
        <v>0</v>
      </c>
      <c r="F94" s="183">
        <f>②様式第９_別紙収支明細表!U65</f>
        <v>0</v>
      </c>
      <c r="G94" s="181">
        <f>②様式第９_別紙収支明細表!AG65</f>
        <v>0</v>
      </c>
      <c r="H94" s="217">
        <f>②様式第９_別紙収支明細表!AH65</f>
        <v>0</v>
      </c>
      <c r="I94" s="181">
        <f>②様式第９_別紙収支明細表!X65</f>
        <v>0</v>
      </c>
      <c r="J94" s="182">
        <f>②様式第９_別紙収支明細表!Y65</f>
        <v>0</v>
      </c>
      <c r="K94" s="183">
        <f>②様式第９_別紙収支明細表!AA65</f>
        <v>0</v>
      </c>
    </row>
    <row r="95" spans="2:11" ht="15.75" x14ac:dyDescent="0.15">
      <c r="B95" s="186" t="s">
        <v>306</v>
      </c>
      <c r="C95" s="140" t="s">
        <v>312</v>
      </c>
      <c r="D95" s="145">
        <f>②様式第９_別紙収支明細表!AE66</f>
        <v>0</v>
      </c>
      <c r="E95" s="194">
        <f>②様式第９_別紙収支明細表!AF66</f>
        <v>0</v>
      </c>
      <c r="F95" s="170">
        <f>②様式第９_別紙収支明細表!U66</f>
        <v>0</v>
      </c>
      <c r="G95" s="145">
        <f>②様式第９_別紙収支明細表!AG66</f>
        <v>0</v>
      </c>
      <c r="H95" s="214">
        <f>②様式第９_別紙収支明細表!AH66</f>
        <v>0</v>
      </c>
      <c r="I95" s="145">
        <f>②様式第９_別紙収支明細表!X66</f>
        <v>0</v>
      </c>
      <c r="J95" s="146">
        <f>②様式第９_別紙収支明細表!Y66</f>
        <v>0</v>
      </c>
      <c r="K95" s="170">
        <f>②様式第９_別紙収支明細表!AA66</f>
        <v>0</v>
      </c>
    </row>
    <row r="96" spans="2:11" ht="15.75" x14ac:dyDescent="0.15">
      <c r="B96" s="187"/>
      <c r="C96" s="176" t="s">
        <v>322</v>
      </c>
      <c r="D96" s="177">
        <f>②様式第９_別紙収支明細表!AE67</f>
        <v>0</v>
      </c>
      <c r="E96" s="198" t="s">
        <v>53</v>
      </c>
      <c r="F96" s="179">
        <f>②様式第９_別紙収支明細表!U67</f>
        <v>0</v>
      </c>
      <c r="G96" s="177">
        <f>②様式第９_別紙収支明細表!AG67</f>
        <v>0</v>
      </c>
      <c r="H96" s="215">
        <f>②様式第９_別紙収支明細表!AH67</f>
        <v>0</v>
      </c>
      <c r="I96" s="177">
        <f>②様式第９_別紙収支明細表!X67</f>
        <v>0</v>
      </c>
      <c r="J96" s="178">
        <f>②様式第９_別紙収支明細表!Y67</f>
        <v>0</v>
      </c>
      <c r="K96" s="179">
        <f>②様式第９_別紙収支明細表!AA67</f>
        <v>0</v>
      </c>
    </row>
    <row r="97" spans="2:11" ht="15.75" x14ac:dyDescent="0.15">
      <c r="B97" s="187"/>
      <c r="C97" s="176" t="s">
        <v>0</v>
      </c>
      <c r="D97" s="184">
        <f>②様式第９_別紙収支明細表!AE68</f>
        <v>0</v>
      </c>
      <c r="E97" s="199" t="s">
        <v>53</v>
      </c>
      <c r="F97" s="200" t="s">
        <v>53</v>
      </c>
      <c r="G97" s="184">
        <f>②様式第９_別紙収支明細表!AG68</f>
        <v>0</v>
      </c>
      <c r="H97" s="216">
        <f>②様式第９_別紙収支明細表!AH68</f>
        <v>0</v>
      </c>
      <c r="I97" s="184">
        <f>②様式第９_別紙収支明細表!X68</f>
        <v>0</v>
      </c>
      <c r="J97" s="185">
        <f>②様式第９_別紙収支明細表!Y68</f>
        <v>0</v>
      </c>
      <c r="K97" s="201" t="s">
        <v>53</v>
      </c>
    </row>
    <row r="98" spans="2:11" ht="15.75" x14ac:dyDescent="0.15">
      <c r="B98" s="187"/>
      <c r="C98" s="176" t="s">
        <v>1</v>
      </c>
      <c r="D98" s="184">
        <f>②様式第９_別紙収支明細表!AE69</f>
        <v>0</v>
      </c>
      <c r="E98" s="199" t="s">
        <v>53</v>
      </c>
      <c r="F98" s="200" t="s">
        <v>53</v>
      </c>
      <c r="G98" s="184">
        <f>②様式第９_別紙収支明細表!AG69</f>
        <v>0</v>
      </c>
      <c r="H98" s="216">
        <f>②様式第９_別紙収支明細表!AH69</f>
        <v>0</v>
      </c>
      <c r="I98" s="184">
        <f>②様式第９_別紙収支明細表!X69</f>
        <v>0</v>
      </c>
      <c r="J98" s="185">
        <f>②様式第９_別紙収支明細表!Y69</f>
        <v>0</v>
      </c>
      <c r="K98" s="201" t="s">
        <v>53</v>
      </c>
    </row>
    <row r="99" spans="2:11" ht="15.75" x14ac:dyDescent="0.15">
      <c r="B99" s="187"/>
      <c r="C99" s="176" t="s">
        <v>313</v>
      </c>
      <c r="D99" s="184">
        <f>②様式第９_別紙収支明細表!AE70</f>
        <v>0</v>
      </c>
      <c r="E99" s="199" t="s">
        <v>53</v>
      </c>
      <c r="F99" s="200" t="s">
        <v>53</v>
      </c>
      <c r="G99" s="184">
        <f>②様式第９_別紙収支明細表!AG70</f>
        <v>0</v>
      </c>
      <c r="H99" s="216">
        <f>②様式第９_別紙収支明細表!AH70</f>
        <v>0</v>
      </c>
      <c r="I99" s="184">
        <f>②様式第９_別紙収支明細表!X70</f>
        <v>0</v>
      </c>
      <c r="J99" s="185">
        <f>②様式第９_別紙収支明細表!Y70</f>
        <v>0</v>
      </c>
      <c r="K99" s="201" t="s">
        <v>53</v>
      </c>
    </row>
    <row r="100" spans="2:11" ht="15.75" x14ac:dyDescent="0.15">
      <c r="B100" s="187"/>
      <c r="C100" s="176" t="s">
        <v>314</v>
      </c>
      <c r="D100" s="184">
        <f>②様式第９_別紙収支明細表!AE71</f>
        <v>0</v>
      </c>
      <c r="E100" s="199" t="s">
        <v>53</v>
      </c>
      <c r="F100" s="200" t="s">
        <v>53</v>
      </c>
      <c r="G100" s="184">
        <f>②様式第９_別紙収支明細表!AG71</f>
        <v>0</v>
      </c>
      <c r="H100" s="216">
        <f>②様式第９_別紙収支明細表!AH71</f>
        <v>0</v>
      </c>
      <c r="I100" s="184">
        <f>②様式第９_別紙収支明細表!X71</f>
        <v>0</v>
      </c>
      <c r="J100" s="185">
        <f>②様式第９_別紙収支明細表!Y71</f>
        <v>0</v>
      </c>
      <c r="K100" s="201" t="s">
        <v>53</v>
      </c>
    </row>
    <row r="101" spans="2:11" ht="15.75" x14ac:dyDescent="0.15">
      <c r="B101" s="187"/>
      <c r="C101" s="176" t="s">
        <v>2</v>
      </c>
      <c r="D101" s="184">
        <f>②様式第９_別紙収支明細表!AE72</f>
        <v>0</v>
      </c>
      <c r="E101" s="199" t="s">
        <v>53</v>
      </c>
      <c r="F101" s="200" t="s">
        <v>53</v>
      </c>
      <c r="G101" s="184">
        <f>②様式第９_別紙収支明細表!AG72</f>
        <v>0</v>
      </c>
      <c r="H101" s="216">
        <f>②様式第９_別紙収支明細表!AH72</f>
        <v>0</v>
      </c>
      <c r="I101" s="184">
        <f>②様式第９_別紙収支明細表!X72</f>
        <v>0</v>
      </c>
      <c r="J101" s="185">
        <f>②様式第９_別紙収支明細表!Y72</f>
        <v>0</v>
      </c>
      <c r="K101" s="201" t="s">
        <v>53</v>
      </c>
    </row>
    <row r="102" spans="2:11" ht="15.75" x14ac:dyDescent="0.15">
      <c r="B102" s="187"/>
      <c r="C102" s="176" t="s">
        <v>298</v>
      </c>
      <c r="D102" s="177">
        <f>②様式第９_別紙収支明細表!AE73</f>
        <v>0</v>
      </c>
      <c r="E102" s="198" t="s">
        <v>53</v>
      </c>
      <c r="F102" s="179">
        <f>②様式第９_別紙収支明細表!U73</f>
        <v>0</v>
      </c>
      <c r="G102" s="177">
        <f>②様式第９_別紙収支明細表!AG73</f>
        <v>0</v>
      </c>
      <c r="H102" s="215">
        <f>②様式第９_別紙収支明細表!AH73</f>
        <v>0</v>
      </c>
      <c r="I102" s="177">
        <f>②様式第９_別紙収支明細表!X73</f>
        <v>0</v>
      </c>
      <c r="J102" s="178">
        <f>②様式第９_別紙収支明細表!Y73</f>
        <v>0</v>
      </c>
      <c r="K102" s="179">
        <f>②様式第９_別紙収支明細表!AA73</f>
        <v>0</v>
      </c>
    </row>
    <row r="103" spans="2:11" ht="15.75" x14ac:dyDescent="0.15">
      <c r="B103" s="187"/>
      <c r="C103" s="176" t="s">
        <v>363</v>
      </c>
      <c r="D103" s="177">
        <f>②様式第９_別紙収支明細表!AE74</f>
        <v>0</v>
      </c>
      <c r="E103" s="198" t="s">
        <v>53</v>
      </c>
      <c r="F103" s="179">
        <f>②様式第９_別紙収支明細表!U74</f>
        <v>0</v>
      </c>
      <c r="G103" s="177">
        <f>②様式第９_別紙収支明細表!AG74</f>
        <v>0</v>
      </c>
      <c r="H103" s="215">
        <f>②様式第９_別紙収支明細表!AH74</f>
        <v>0</v>
      </c>
      <c r="I103" s="177">
        <f>②様式第９_別紙収支明細表!X74</f>
        <v>0</v>
      </c>
      <c r="J103" s="178">
        <f>②様式第９_別紙収支明細表!Y74</f>
        <v>0</v>
      </c>
      <c r="K103" s="179">
        <f>②様式第９_別紙収支明細表!AA74</f>
        <v>0</v>
      </c>
    </row>
    <row r="104" spans="2:11" ht="15.75" x14ac:dyDescent="0.15">
      <c r="B104" s="187"/>
      <c r="C104" s="176" t="s">
        <v>299</v>
      </c>
      <c r="D104" s="177">
        <f>②様式第９_別紙収支明細表!AE75</f>
        <v>0</v>
      </c>
      <c r="E104" s="195">
        <f>②様式第９_別紙収支明細表!AF75</f>
        <v>0</v>
      </c>
      <c r="F104" s="179">
        <f>②様式第９_別紙収支明細表!U75</f>
        <v>0</v>
      </c>
      <c r="G104" s="177">
        <f>②様式第９_別紙収支明細表!AG75</f>
        <v>0</v>
      </c>
      <c r="H104" s="215">
        <f>②様式第９_別紙収支明細表!AH75</f>
        <v>0</v>
      </c>
      <c r="I104" s="177">
        <f>②様式第９_別紙収支明細表!X75</f>
        <v>0</v>
      </c>
      <c r="J104" s="178">
        <f>②様式第９_別紙収支明細表!Y75</f>
        <v>0</v>
      </c>
      <c r="K104" s="179">
        <f>②様式第９_別紙収支明細表!AA75</f>
        <v>0</v>
      </c>
    </row>
    <row r="105" spans="2:11" ht="15.75" x14ac:dyDescent="0.15">
      <c r="B105" s="188"/>
      <c r="C105" s="180" t="s">
        <v>300</v>
      </c>
      <c r="D105" s="181">
        <f>②様式第９_別紙収支明細表!AE76</f>
        <v>0</v>
      </c>
      <c r="E105" s="196">
        <f>②様式第９_別紙収支明細表!AF76</f>
        <v>0</v>
      </c>
      <c r="F105" s="183">
        <f>②様式第９_別紙収支明細表!U76</f>
        <v>0</v>
      </c>
      <c r="G105" s="181">
        <f>②様式第９_別紙収支明細表!AG76</f>
        <v>0</v>
      </c>
      <c r="H105" s="217">
        <f>②様式第９_別紙収支明細表!AH76</f>
        <v>0</v>
      </c>
      <c r="I105" s="181">
        <f>②様式第９_別紙収支明細表!X76</f>
        <v>0</v>
      </c>
      <c r="J105" s="182">
        <f>②様式第９_別紙収支明細表!Y76</f>
        <v>0</v>
      </c>
      <c r="K105" s="183">
        <f>②様式第９_別紙収支明細表!AA76</f>
        <v>0</v>
      </c>
    </row>
    <row r="106" spans="2:11" ht="15.75" x14ac:dyDescent="0.15">
      <c r="B106" s="186" t="s">
        <v>307</v>
      </c>
      <c r="C106" s="140" t="s">
        <v>312</v>
      </c>
      <c r="D106" s="145">
        <f>②様式第９_別紙収支明細表!AE77</f>
        <v>0</v>
      </c>
      <c r="E106" s="194">
        <f>②様式第９_別紙収支明細表!AF77</f>
        <v>0</v>
      </c>
      <c r="F106" s="170">
        <f>②様式第９_別紙収支明細表!U77</f>
        <v>0</v>
      </c>
      <c r="G106" s="145">
        <f>②様式第９_別紙収支明細表!AG77</f>
        <v>0</v>
      </c>
      <c r="H106" s="214">
        <f>②様式第９_別紙収支明細表!AH77</f>
        <v>0</v>
      </c>
      <c r="I106" s="145">
        <f>②様式第９_別紙収支明細表!X77</f>
        <v>0</v>
      </c>
      <c r="J106" s="146">
        <f>②様式第９_別紙収支明細表!Y77</f>
        <v>0</v>
      </c>
      <c r="K106" s="170">
        <f>②様式第９_別紙収支明細表!AA77</f>
        <v>0</v>
      </c>
    </row>
    <row r="107" spans="2:11" ht="15.75" x14ac:dyDescent="0.15">
      <c r="B107" s="187"/>
      <c r="C107" s="176" t="s">
        <v>322</v>
      </c>
      <c r="D107" s="177">
        <f>②様式第９_別紙収支明細表!AE78</f>
        <v>0</v>
      </c>
      <c r="E107" s="198" t="s">
        <v>53</v>
      </c>
      <c r="F107" s="179">
        <f>②様式第９_別紙収支明細表!U78</f>
        <v>0</v>
      </c>
      <c r="G107" s="177">
        <f>②様式第９_別紙収支明細表!AG78</f>
        <v>0</v>
      </c>
      <c r="H107" s="215">
        <f>②様式第９_別紙収支明細表!AH78</f>
        <v>0</v>
      </c>
      <c r="I107" s="177">
        <f>②様式第９_別紙収支明細表!X78</f>
        <v>0</v>
      </c>
      <c r="J107" s="178">
        <f>②様式第９_別紙収支明細表!Y78</f>
        <v>0</v>
      </c>
      <c r="K107" s="179">
        <f>②様式第９_別紙収支明細表!AA78</f>
        <v>0</v>
      </c>
    </row>
    <row r="108" spans="2:11" ht="15.75" x14ac:dyDescent="0.15">
      <c r="B108" s="187"/>
      <c r="C108" s="176" t="s">
        <v>0</v>
      </c>
      <c r="D108" s="184">
        <f>②様式第９_別紙収支明細表!AE79</f>
        <v>0</v>
      </c>
      <c r="E108" s="199" t="s">
        <v>53</v>
      </c>
      <c r="F108" s="200" t="s">
        <v>53</v>
      </c>
      <c r="G108" s="184">
        <f>②様式第９_別紙収支明細表!AG79</f>
        <v>0</v>
      </c>
      <c r="H108" s="216">
        <f>②様式第９_別紙収支明細表!AH79</f>
        <v>0</v>
      </c>
      <c r="I108" s="184">
        <f>②様式第９_別紙収支明細表!X79</f>
        <v>0</v>
      </c>
      <c r="J108" s="185">
        <f>②様式第９_別紙収支明細表!Y79</f>
        <v>0</v>
      </c>
      <c r="K108" s="201" t="s">
        <v>53</v>
      </c>
    </row>
    <row r="109" spans="2:11" ht="15.75" x14ac:dyDescent="0.15">
      <c r="B109" s="187"/>
      <c r="C109" s="176" t="s">
        <v>1</v>
      </c>
      <c r="D109" s="184">
        <f>②様式第９_別紙収支明細表!AE80</f>
        <v>0</v>
      </c>
      <c r="E109" s="199" t="s">
        <v>53</v>
      </c>
      <c r="F109" s="200" t="s">
        <v>53</v>
      </c>
      <c r="G109" s="184">
        <f>②様式第９_別紙収支明細表!AG80</f>
        <v>0</v>
      </c>
      <c r="H109" s="216">
        <f>②様式第９_別紙収支明細表!AH80</f>
        <v>0</v>
      </c>
      <c r="I109" s="184">
        <f>②様式第９_別紙収支明細表!X80</f>
        <v>0</v>
      </c>
      <c r="J109" s="185">
        <f>②様式第９_別紙収支明細表!Y80</f>
        <v>0</v>
      </c>
      <c r="K109" s="201" t="s">
        <v>53</v>
      </c>
    </row>
    <row r="110" spans="2:11" ht="15.75" x14ac:dyDescent="0.15">
      <c r="B110" s="187"/>
      <c r="C110" s="176" t="s">
        <v>313</v>
      </c>
      <c r="D110" s="184">
        <f>②様式第９_別紙収支明細表!AE81</f>
        <v>0</v>
      </c>
      <c r="E110" s="199" t="s">
        <v>53</v>
      </c>
      <c r="F110" s="200" t="s">
        <v>53</v>
      </c>
      <c r="G110" s="184">
        <f>②様式第９_別紙収支明細表!AG81</f>
        <v>0</v>
      </c>
      <c r="H110" s="216">
        <f>②様式第９_別紙収支明細表!AH81</f>
        <v>0</v>
      </c>
      <c r="I110" s="184">
        <f>②様式第９_別紙収支明細表!X81</f>
        <v>0</v>
      </c>
      <c r="J110" s="185">
        <f>②様式第９_別紙収支明細表!Y81</f>
        <v>0</v>
      </c>
      <c r="K110" s="201" t="s">
        <v>53</v>
      </c>
    </row>
    <row r="111" spans="2:11" ht="15.75" x14ac:dyDescent="0.15">
      <c r="B111" s="187"/>
      <c r="C111" s="176" t="s">
        <v>314</v>
      </c>
      <c r="D111" s="184">
        <f>②様式第９_別紙収支明細表!AE82</f>
        <v>0</v>
      </c>
      <c r="E111" s="199" t="s">
        <v>53</v>
      </c>
      <c r="F111" s="200" t="s">
        <v>53</v>
      </c>
      <c r="G111" s="184">
        <f>②様式第９_別紙収支明細表!AG82</f>
        <v>0</v>
      </c>
      <c r="H111" s="216">
        <f>②様式第９_別紙収支明細表!AH82</f>
        <v>0</v>
      </c>
      <c r="I111" s="184">
        <f>②様式第９_別紙収支明細表!X82</f>
        <v>0</v>
      </c>
      <c r="J111" s="185">
        <f>②様式第９_別紙収支明細表!Y82</f>
        <v>0</v>
      </c>
      <c r="K111" s="201" t="s">
        <v>53</v>
      </c>
    </row>
    <row r="112" spans="2:11" ht="15.75" x14ac:dyDescent="0.15">
      <c r="B112" s="187"/>
      <c r="C112" s="176" t="s">
        <v>2</v>
      </c>
      <c r="D112" s="184">
        <f>②様式第９_別紙収支明細表!AE83</f>
        <v>0</v>
      </c>
      <c r="E112" s="199" t="s">
        <v>53</v>
      </c>
      <c r="F112" s="200" t="s">
        <v>53</v>
      </c>
      <c r="G112" s="184">
        <f>②様式第９_別紙収支明細表!AG83</f>
        <v>0</v>
      </c>
      <c r="H112" s="216">
        <f>②様式第９_別紙収支明細表!AH83</f>
        <v>0</v>
      </c>
      <c r="I112" s="184">
        <f>②様式第９_別紙収支明細表!X83</f>
        <v>0</v>
      </c>
      <c r="J112" s="185">
        <f>②様式第９_別紙収支明細表!Y83</f>
        <v>0</v>
      </c>
      <c r="K112" s="201" t="s">
        <v>53</v>
      </c>
    </row>
    <row r="113" spans="2:11" ht="15.75" x14ac:dyDescent="0.15">
      <c r="B113" s="187"/>
      <c r="C113" s="176" t="s">
        <v>298</v>
      </c>
      <c r="D113" s="177">
        <f>②様式第９_別紙収支明細表!AE84</f>
        <v>0</v>
      </c>
      <c r="E113" s="198" t="s">
        <v>53</v>
      </c>
      <c r="F113" s="179">
        <f>②様式第９_別紙収支明細表!U84</f>
        <v>0</v>
      </c>
      <c r="G113" s="177">
        <f>②様式第９_別紙収支明細表!AG84</f>
        <v>0</v>
      </c>
      <c r="H113" s="215">
        <f>②様式第９_別紙収支明細表!AH84</f>
        <v>0</v>
      </c>
      <c r="I113" s="177">
        <f>②様式第９_別紙収支明細表!X84</f>
        <v>0</v>
      </c>
      <c r="J113" s="178">
        <f>②様式第９_別紙収支明細表!Y84</f>
        <v>0</v>
      </c>
      <c r="K113" s="179">
        <f>②様式第９_別紙収支明細表!AA84</f>
        <v>0</v>
      </c>
    </row>
    <row r="114" spans="2:11" ht="15.75" x14ac:dyDescent="0.15">
      <c r="B114" s="187"/>
      <c r="C114" s="176" t="s">
        <v>363</v>
      </c>
      <c r="D114" s="177">
        <f>②様式第９_別紙収支明細表!AE85</f>
        <v>0</v>
      </c>
      <c r="E114" s="198" t="s">
        <v>53</v>
      </c>
      <c r="F114" s="179">
        <f>②様式第９_別紙収支明細表!U85</f>
        <v>0</v>
      </c>
      <c r="G114" s="177">
        <f>②様式第９_別紙収支明細表!AG85</f>
        <v>0</v>
      </c>
      <c r="H114" s="215">
        <f>②様式第９_別紙収支明細表!AH85</f>
        <v>0</v>
      </c>
      <c r="I114" s="177">
        <f>②様式第９_別紙収支明細表!X85</f>
        <v>0</v>
      </c>
      <c r="J114" s="178">
        <f>②様式第９_別紙収支明細表!Y85</f>
        <v>0</v>
      </c>
      <c r="K114" s="179">
        <f>②様式第９_別紙収支明細表!AA85</f>
        <v>0</v>
      </c>
    </row>
    <row r="115" spans="2:11" ht="15.75" x14ac:dyDescent="0.15">
      <c r="B115" s="187"/>
      <c r="C115" s="176" t="s">
        <v>299</v>
      </c>
      <c r="D115" s="177">
        <f>②様式第９_別紙収支明細表!AE86</f>
        <v>0</v>
      </c>
      <c r="E115" s="195">
        <f>②様式第９_別紙収支明細表!AF86</f>
        <v>0</v>
      </c>
      <c r="F115" s="179">
        <f>②様式第９_別紙収支明細表!U86</f>
        <v>0</v>
      </c>
      <c r="G115" s="177">
        <f>②様式第９_別紙収支明細表!AG86</f>
        <v>0</v>
      </c>
      <c r="H115" s="215">
        <f>②様式第９_別紙収支明細表!AH86</f>
        <v>0</v>
      </c>
      <c r="I115" s="177">
        <f>②様式第９_別紙収支明細表!X86</f>
        <v>0</v>
      </c>
      <c r="J115" s="178">
        <f>②様式第９_別紙収支明細表!Y86</f>
        <v>0</v>
      </c>
      <c r="K115" s="179">
        <f>②様式第９_別紙収支明細表!AA86</f>
        <v>0</v>
      </c>
    </row>
    <row r="116" spans="2:11" ht="15.75" x14ac:dyDescent="0.15">
      <c r="B116" s="188"/>
      <c r="C116" s="180" t="s">
        <v>300</v>
      </c>
      <c r="D116" s="181">
        <f>②様式第９_別紙収支明細表!AE87</f>
        <v>0</v>
      </c>
      <c r="E116" s="196">
        <f>②様式第９_別紙収支明細表!AF87</f>
        <v>0</v>
      </c>
      <c r="F116" s="183">
        <f>②様式第９_別紙収支明細表!U87</f>
        <v>0</v>
      </c>
      <c r="G116" s="181">
        <f>②様式第９_別紙収支明細表!AG87</f>
        <v>0</v>
      </c>
      <c r="H116" s="217">
        <f>②様式第９_別紙収支明細表!AH87</f>
        <v>0</v>
      </c>
      <c r="I116" s="181">
        <f>②様式第９_別紙収支明細表!X87</f>
        <v>0</v>
      </c>
      <c r="J116" s="182">
        <f>②様式第９_別紙収支明細表!Y87</f>
        <v>0</v>
      </c>
      <c r="K116" s="183">
        <f>②様式第９_別紙収支明細表!AA87</f>
        <v>0</v>
      </c>
    </row>
  </sheetData>
  <phoneticPr fontId="2"/>
  <dataValidations count="1">
    <dataValidation imeMode="off" allowBlank="1" showInputMessage="1" showErrorMessage="1" sqref="D51:K116" xr:uid="{4CF6295D-52E9-4A66-84CF-6D776ACF347A}"/>
  </dataValidations>
  <pageMargins left="0.7" right="0.7" top="0.75" bottom="0.75" header="0.3" footer="0.3"/>
  <pageSetup paperSize="9" scale="2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7AB59-A689-437A-A798-6A46F6971F0B}">
  <sheetPr codeName="Sheet22">
    <tabColor theme="1"/>
    <pageSetUpPr fitToPage="1"/>
  </sheetPr>
  <dimension ref="B2:AN56"/>
  <sheetViews>
    <sheetView workbookViewId="0"/>
  </sheetViews>
  <sheetFormatPr defaultColWidth="9.140625" defaultRowHeight="15.75" x14ac:dyDescent="0.15"/>
  <cols>
    <col min="1" max="1" width="9.140625" style="1"/>
    <col min="2" max="4" width="5.7109375" style="1" customWidth="1"/>
    <col min="5" max="17" width="5.7109375" style="3" customWidth="1"/>
    <col min="18" max="18" width="8.5703125" style="3" customWidth="1"/>
    <col min="19" max="35" width="5.7109375" style="3" customWidth="1"/>
    <col min="36" max="16384" width="9.140625" style="1"/>
  </cols>
  <sheetData>
    <row r="2" spans="2:35" ht="15.75" customHeight="1" x14ac:dyDescent="0.15"/>
    <row r="3" spans="2:35" ht="15.95" customHeight="1" x14ac:dyDescent="0.15">
      <c r="F3" s="3">
        <v>1</v>
      </c>
      <c r="G3" s="3">
        <v>2</v>
      </c>
      <c r="H3" s="3">
        <v>3</v>
      </c>
      <c r="I3" s="3">
        <v>4</v>
      </c>
      <c r="J3" s="3">
        <v>5</v>
      </c>
      <c r="K3" s="3">
        <v>6</v>
      </c>
      <c r="L3" s="3">
        <v>7</v>
      </c>
      <c r="M3" s="3">
        <v>8</v>
      </c>
      <c r="N3" s="3">
        <v>9</v>
      </c>
      <c r="O3" s="3">
        <v>10</v>
      </c>
      <c r="P3" s="3">
        <v>11</v>
      </c>
      <c r="Q3" s="3">
        <v>12</v>
      </c>
      <c r="T3" s="1"/>
      <c r="U3" s="1"/>
      <c r="V3" s="1"/>
      <c r="X3" s="3">
        <v>1</v>
      </c>
      <c r="Y3" s="3">
        <v>2</v>
      </c>
      <c r="Z3" s="3">
        <v>3</v>
      </c>
      <c r="AA3" s="3">
        <v>4</v>
      </c>
      <c r="AB3" s="3">
        <v>5</v>
      </c>
      <c r="AC3" s="3">
        <v>6</v>
      </c>
      <c r="AD3" s="3">
        <v>7</v>
      </c>
      <c r="AE3" s="3">
        <v>8</v>
      </c>
      <c r="AF3" s="3">
        <v>9</v>
      </c>
      <c r="AG3" s="3">
        <v>10</v>
      </c>
      <c r="AH3" s="3">
        <v>11</v>
      </c>
      <c r="AI3" s="3">
        <v>12</v>
      </c>
    </row>
    <row r="4" spans="2:35" x14ac:dyDescent="0.15">
      <c r="B4" s="1">
        <v>1</v>
      </c>
      <c r="C4" s="1">
        <v>2</v>
      </c>
      <c r="D4" s="1">
        <v>3</v>
      </c>
      <c r="E4" s="3">
        <v>4</v>
      </c>
      <c r="F4" s="3">
        <v>5</v>
      </c>
      <c r="G4" s="3">
        <v>6</v>
      </c>
      <c r="H4" s="3">
        <v>7</v>
      </c>
      <c r="I4" s="3">
        <v>8</v>
      </c>
      <c r="J4" s="3">
        <v>9</v>
      </c>
      <c r="K4" s="3">
        <v>10</v>
      </c>
      <c r="L4" s="3">
        <v>11</v>
      </c>
      <c r="M4" s="3">
        <v>12</v>
      </c>
      <c r="N4" s="3">
        <v>13</v>
      </c>
      <c r="O4" s="3">
        <v>14</v>
      </c>
      <c r="P4" s="3">
        <v>15</v>
      </c>
      <c r="Q4" s="3">
        <v>16</v>
      </c>
      <c r="T4" s="1">
        <v>1</v>
      </c>
      <c r="U4" s="1">
        <v>2</v>
      </c>
      <c r="V4" s="1">
        <v>3</v>
      </c>
      <c r="W4" s="3">
        <v>4</v>
      </c>
      <c r="X4" s="3">
        <v>5</v>
      </c>
      <c r="Y4" s="3">
        <v>6</v>
      </c>
      <c r="Z4" s="3">
        <v>7</v>
      </c>
      <c r="AA4" s="3">
        <v>8</v>
      </c>
      <c r="AB4" s="3">
        <v>9</v>
      </c>
      <c r="AC4" s="3">
        <v>10</v>
      </c>
      <c r="AD4" s="3">
        <v>11</v>
      </c>
      <c r="AE4" s="3">
        <v>12</v>
      </c>
      <c r="AF4" s="3">
        <v>13</v>
      </c>
      <c r="AG4" s="3">
        <v>14</v>
      </c>
      <c r="AH4" s="3">
        <v>15</v>
      </c>
      <c r="AI4" s="3">
        <v>16</v>
      </c>
    </row>
    <row r="5" spans="2:35" x14ac:dyDescent="0.15">
      <c r="T5" s="1"/>
      <c r="U5" s="1"/>
      <c r="V5" s="1"/>
    </row>
    <row r="6" spans="2:35" x14ac:dyDescent="0.15">
      <c r="T6" s="1"/>
      <c r="U6" s="1"/>
      <c r="V6" s="1"/>
    </row>
    <row r="7" spans="2:35" ht="30" customHeight="1" x14ac:dyDescent="0.15">
      <c r="D7" s="493" t="s">
        <v>51</v>
      </c>
      <c r="E7" s="493"/>
      <c r="F7" s="493"/>
      <c r="G7" s="493"/>
      <c r="H7" s="493"/>
      <c r="I7" s="493"/>
      <c r="J7" s="493"/>
      <c r="K7" s="493"/>
      <c r="L7" s="493"/>
      <c r="M7" s="493"/>
      <c r="N7" s="493"/>
      <c r="O7" s="493"/>
      <c r="P7" s="493"/>
      <c r="Q7" s="493"/>
      <c r="T7" s="1"/>
      <c r="U7" s="1"/>
      <c r="V7" s="1"/>
    </row>
    <row r="8" spans="2:35" ht="30" customHeight="1" x14ac:dyDescent="0.15">
      <c r="D8" s="494" t="s">
        <v>203</v>
      </c>
      <c r="E8" s="494"/>
      <c r="F8" s="495" t="s">
        <v>17</v>
      </c>
      <c r="G8" s="495"/>
      <c r="H8" s="495"/>
      <c r="I8" s="495"/>
      <c r="J8" s="495"/>
      <c r="K8" s="495"/>
      <c r="L8" s="495"/>
      <c r="M8" s="495"/>
      <c r="N8" s="495"/>
      <c r="O8" s="495"/>
      <c r="P8" s="495"/>
      <c r="Q8" s="495"/>
      <c r="T8" s="1"/>
      <c r="U8" s="1"/>
      <c r="V8" s="1"/>
    </row>
    <row r="9" spans="2:35" ht="30" customHeight="1" x14ac:dyDescent="0.15">
      <c r="D9" s="496"/>
      <c r="E9" s="496"/>
      <c r="F9" s="496"/>
      <c r="G9" s="496"/>
      <c r="H9" s="496"/>
      <c r="I9" s="496"/>
      <c r="J9" s="496"/>
      <c r="K9" s="496"/>
      <c r="L9" s="497" t="s">
        <v>18</v>
      </c>
      <c r="M9" s="497"/>
      <c r="N9" s="497"/>
      <c r="O9" s="497"/>
      <c r="P9" s="497"/>
      <c r="Q9" s="497"/>
      <c r="T9" s="1"/>
      <c r="U9" s="1"/>
      <c r="V9" s="1"/>
    </row>
    <row r="10" spans="2:35" x14ac:dyDescent="0.15">
      <c r="T10" s="1"/>
      <c r="U10" s="1"/>
      <c r="V10" s="1"/>
    </row>
    <row r="11" spans="2:35" x14ac:dyDescent="0.15">
      <c r="T11" s="1"/>
      <c r="U11" s="1"/>
      <c r="V11" s="1"/>
    </row>
    <row r="12" spans="2:35" x14ac:dyDescent="0.15">
      <c r="T12" s="1"/>
      <c r="U12" s="1"/>
      <c r="V12" s="1"/>
    </row>
    <row r="13" spans="2:35" ht="20.100000000000001" customHeight="1" x14ac:dyDescent="0.15">
      <c r="C13" s="13" t="s">
        <v>34</v>
      </c>
      <c r="S13" s="13" t="s">
        <v>34</v>
      </c>
    </row>
    <row r="14" spans="2:35" ht="30" customHeight="1" x14ac:dyDescent="0.15">
      <c r="D14" s="493" t="s">
        <v>41</v>
      </c>
      <c r="E14" s="493"/>
      <c r="F14" s="493"/>
      <c r="G14" s="493"/>
      <c r="H14" s="493"/>
      <c r="I14" s="493"/>
      <c r="J14" s="493"/>
      <c r="K14" s="493"/>
      <c r="L14" s="493"/>
      <c r="M14" s="493"/>
      <c r="N14" s="493"/>
      <c r="O14" s="493"/>
      <c r="P14" s="493"/>
      <c r="Q14" s="493"/>
      <c r="V14" s="493" t="s">
        <v>41</v>
      </c>
      <c r="W14" s="493"/>
      <c r="X14" s="493"/>
      <c r="Y14" s="493"/>
      <c r="Z14" s="493"/>
      <c r="AA14" s="493"/>
      <c r="AB14" s="493"/>
      <c r="AC14" s="493"/>
      <c r="AD14" s="493"/>
      <c r="AE14" s="493"/>
      <c r="AF14" s="493"/>
      <c r="AG14" s="493"/>
      <c r="AH14" s="493"/>
      <c r="AI14" s="493"/>
    </row>
    <row r="15" spans="2:35" ht="30" customHeight="1" x14ac:dyDescent="0.15">
      <c r="D15" s="498" t="s">
        <v>27</v>
      </c>
      <c r="E15" s="498"/>
      <c r="F15" s="495" t="s">
        <v>40</v>
      </c>
      <c r="G15" s="495"/>
      <c r="H15" s="495"/>
      <c r="I15" s="495"/>
      <c r="J15" s="495"/>
      <c r="K15" s="495"/>
      <c r="L15" s="495"/>
      <c r="M15" s="495"/>
      <c r="N15" s="495"/>
      <c r="O15" s="495"/>
      <c r="P15" s="495"/>
      <c r="Q15" s="495"/>
      <c r="V15" s="498" t="s">
        <v>27</v>
      </c>
      <c r="W15" s="498"/>
      <c r="X15" s="495" t="s">
        <v>40</v>
      </c>
      <c r="Y15" s="495"/>
      <c r="Z15" s="495"/>
      <c r="AA15" s="495"/>
      <c r="AB15" s="495"/>
      <c r="AC15" s="495"/>
      <c r="AD15" s="495"/>
      <c r="AE15" s="495"/>
      <c r="AF15" s="495"/>
      <c r="AG15" s="495"/>
      <c r="AH15" s="495"/>
      <c r="AI15" s="495"/>
    </row>
    <row r="16" spans="2:35" ht="30" customHeight="1" x14ac:dyDescent="0.15">
      <c r="D16" s="496"/>
      <c r="E16" s="496"/>
      <c r="F16" s="496"/>
      <c r="G16" s="496"/>
      <c r="H16" s="496"/>
      <c r="I16" s="496"/>
      <c r="J16" s="496"/>
      <c r="K16" s="496"/>
      <c r="L16" s="497" t="s">
        <v>18</v>
      </c>
      <c r="M16" s="497"/>
      <c r="N16" s="497"/>
      <c r="O16" s="497"/>
      <c r="P16" s="497"/>
      <c r="Q16" s="497"/>
      <c r="V16" s="499"/>
      <c r="W16" s="499"/>
      <c r="X16" s="499"/>
      <c r="Y16" s="499"/>
      <c r="Z16" s="499"/>
      <c r="AA16" s="499"/>
      <c r="AB16" s="499"/>
      <c r="AC16" s="499"/>
      <c r="AD16" s="497" t="s">
        <v>18</v>
      </c>
      <c r="AE16" s="497"/>
      <c r="AF16" s="497"/>
      <c r="AG16" s="497"/>
      <c r="AH16" s="497"/>
      <c r="AI16" s="497"/>
    </row>
    <row r="17" spans="3:35" ht="15.95" customHeight="1" x14ac:dyDescent="0.15"/>
    <row r="18" spans="3:35" ht="15.95" customHeight="1" x14ac:dyDescent="0.15"/>
    <row r="19" spans="3:35" ht="20.100000000000001" customHeight="1" x14ac:dyDescent="0.15">
      <c r="C19" s="13" t="s">
        <v>32</v>
      </c>
      <c r="S19" s="13" t="s">
        <v>33</v>
      </c>
    </row>
    <row r="20" spans="3:35" ht="30" customHeight="1" thickBot="1" x14ac:dyDescent="0.2">
      <c r="F20" s="493" t="s">
        <v>28</v>
      </c>
      <c r="G20" s="493"/>
      <c r="H20" s="500"/>
      <c r="I20" s="500"/>
      <c r="J20" s="500"/>
      <c r="K20" s="500"/>
      <c r="L20" s="500"/>
      <c r="M20" s="500"/>
      <c r="N20" s="500"/>
      <c r="O20" s="500"/>
      <c r="P20" s="500"/>
      <c r="Q20" s="500"/>
      <c r="T20" s="493" t="s">
        <v>28</v>
      </c>
      <c r="U20" s="493"/>
      <c r="V20" s="493"/>
      <c r="W20" s="493"/>
      <c r="X20" s="493"/>
      <c r="Y20" s="493"/>
      <c r="Z20" s="493"/>
      <c r="AA20" s="493"/>
      <c r="AB20" s="493"/>
      <c r="AC20" s="493"/>
      <c r="AD20" s="493"/>
      <c r="AE20" s="493"/>
      <c r="AF20" s="493"/>
      <c r="AG20" s="493"/>
      <c r="AH20" s="493"/>
      <c r="AI20" s="493"/>
    </row>
    <row r="21" spans="3:35" ht="30" customHeight="1" thickTop="1" thickBot="1" x14ac:dyDescent="0.2">
      <c r="F21" s="498" t="s">
        <v>27</v>
      </c>
      <c r="G21" s="501"/>
      <c r="H21" s="502" t="s">
        <v>29</v>
      </c>
      <c r="I21" s="503"/>
      <c r="J21" s="503"/>
      <c r="K21" s="503"/>
      <c r="L21" s="503"/>
      <c r="M21" s="503"/>
      <c r="N21" s="503"/>
      <c r="O21" s="503"/>
      <c r="P21" s="503"/>
      <c r="Q21" s="504"/>
      <c r="T21" s="498" t="s">
        <v>27</v>
      </c>
      <c r="U21" s="498"/>
      <c r="V21" s="495" t="s">
        <v>29</v>
      </c>
      <c r="W21" s="495"/>
      <c r="X21" s="495"/>
      <c r="Y21" s="495"/>
      <c r="Z21" s="495"/>
      <c r="AA21" s="495"/>
      <c r="AB21" s="495"/>
      <c r="AC21" s="495"/>
      <c r="AD21" s="495"/>
      <c r="AE21" s="495"/>
      <c r="AF21" s="495"/>
      <c r="AG21" s="495"/>
      <c r="AH21" s="495"/>
      <c r="AI21" s="495"/>
    </row>
    <row r="22" spans="3:35" ht="30" customHeight="1" thickTop="1" x14ac:dyDescent="0.15">
      <c r="F22" s="499"/>
      <c r="G22" s="499"/>
      <c r="H22" s="509"/>
      <c r="I22" s="509"/>
      <c r="J22" s="509"/>
      <c r="K22" s="509"/>
      <c r="L22" s="509"/>
      <c r="M22" s="508" t="s">
        <v>18</v>
      </c>
      <c r="N22" s="508"/>
      <c r="O22" s="508"/>
      <c r="P22" s="508"/>
      <c r="Q22" s="508"/>
      <c r="T22" s="510"/>
      <c r="U22" s="511"/>
      <c r="V22" s="511"/>
      <c r="W22" s="511"/>
      <c r="X22" s="511"/>
      <c r="Y22" s="511"/>
      <c r="Z22" s="511"/>
      <c r="AA22" s="511"/>
      <c r="AB22" s="511"/>
      <c r="AC22" s="512"/>
      <c r="AD22" s="497" t="s">
        <v>18</v>
      </c>
      <c r="AE22" s="497"/>
      <c r="AF22" s="497"/>
      <c r="AG22" s="497"/>
      <c r="AH22" s="497"/>
      <c r="AI22" s="497"/>
    </row>
    <row r="23" spans="3:35" ht="15.95" customHeight="1" x14ac:dyDescent="0.15">
      <c r="K23" s="14"/>
      <c r="L23" s="14"/>
      <c r="Z23" s="14"/>
      <c r="AA23" s="14"/>
      <c r="AB23" s="14"/>
      <c r="AC23" s="14"/>
    </row>
    <row r="24" spans="3:35" ht="20.100000000000001" customHeight="1" x14ac:dyDescent="0.15">
      <c r="C24" s="13" t="s">
        <v>36</v>
      </c>
      <c r="K24" s="15"/>
      <c r="L24" s="15"/>
      <c r="S24" s="13" t="s">
        <v>36</v>
      </c>
      <c r="Z24"/>
      <c r="AA24"/>
      <c r="AB24"/>
      <c r="AC24"/>
    </row>
    <row r="25" spans="3:35" ht="30" customHeight="1" thickBot="1" x14ac:dyDescent="0.2">
      <c r="F25" s="493" t="s">
        <v>31</v>
      </c>
      <c r="G25" s="493"/>
      <c r="H25" s="500"/>
      <c r="I25" s="500"/>
      <c r="J25" s="500"/>
      <c r="K25" s="500"/>
      <c r="L25" s="500"/>
      <c r="M25" s="500"/>
      <c r="N25" s="500"/>
      <c r="O25" s="500"/>
      <c r="P25" s="500"/>
      <c r="Q25" s="500"/>
      <c r="T25" s="16" t="s">
        <v>37</v>
      </c>
      <c r="U25"/>
      <c r="V25"/>
      <c r="W25"/>
      <c r="X25"/>
      <c r="Y25"/>
      <c r="Z25"/>
      <c r="AA25"/>
      <c r="AB25"/>
      <c r="AC25"/>
      <c r="AD25"/>
      <c r="AE25"/>
      <c r="AF25"/>
      <c r="AG25"/>
      <c r="AH25"/>
      <c r="AI25"/>
    </row>
    <row r="26" spans="3:35" ht="30" customHeight="1" thickTop="1" thickBot="1" x14ac:dyDescent="0.2">
      <c r="F26" s="498" t="s">
        <v>27</v>
      </c>
      <c r="G26" s="501"/>
      <c r="H26" s="502" t="s">
        <v>30</v>
      </c>
      <c r="I26" s="503"/>
      <c r="J26" s="503"/>
      <c r="K26" s="503"/>
      <c r="L26" s="503"/>
      <c r="M26" s="503"/>
      <c r="N26" s="503"/>
      <c r="O26" s="503"/>
      <c r="P26" s="503"/>
      <c r="Q26" s="504"/>
      <c r="T26" s="19" t="s">
        <v>50</v>
      </c>
      <c r="U26"/>
      <c r="V26"/>
      <c r="W26"/>
      <c r="X26"/>
      <c r="Y26"/>
      <c r="Z26"/>
      <c r="AA26"/>
      <c r="AB26"/>
      <c r="AC26"/>
      <c r="AD26"/>
      <c r="AE26"/>
      <c r="AF26"/>
      <c r="AG26"/>
      <c r="AH26"/>
      <c r="AI26"/>
    </row>
    <row r="27" spans="3:35" ht="30" customHeight="1" thickTop="1" x14ac:dyDescent="0.15">
      <c r="F27" s="499"/>
      <c r="G27" s="499"/>
      <c r="H27" s="509"/>
      <c r="I27" s="509"/>
      <c r="J27" s="509"/>
      <c r="K27" s="509"/>
      <c r="L27" s="509"/>
      <c r="M27" s="508" t="s">
        <v>18</v>
      </c>
      <c r="N27" s="508"/>
      <c r="O27" s="508"/>
      <c r="P27" s="508"/>
      <c r="Q27" s="508"/>
      <c r="U27"/>
      <c r="V27"/>
      <c r="W27"/>
      <c r="X27"/>
      <c r="Y27"/>
      <c r="Z27"/>
      <c r="AA27"/>
      <c r="AB27"/>
      <c r="AC27"/>
      <c r="AD27"/>
      <c r="AE27"/>
      <c r="AF27"/>
      <c r="AG27"/>
      <c r="AH27"/>
      <c r="AI27"/>
    </row>
    <row r="31" spans="3:35" ht="19.5" x14ac:dyDescent="0.15">
      <c r="C31" s="13" t="s">
        <v>44</v>
      </c>
    </row>
    <row r="32" spans="3:35" x14ac:dyDescent="0.15">
      <c r="C32" s="1" t="s">
        <v>38</v>
      </c>
    </row>
    <row r="34" spans="3:40" ht="20.25" thickBot="1" x14ac:dyDescent="0.2">
      <c r="C34" s="13" t="s">
        <v>34</v>
      </c>
      <c r="S34" s="13" t="s">
        <v>34</v>
      </c>
    </row>
    <row r="35" spans="3:40" ht="30" customHeight="1" thickTop="1" thickBot="1" x14ac:dyDescent="0.2">
      <c r="F35" s="495" t="s">
        <v>40</v>
      </c>
      <c r="G35" s="495"/>
      <c r="H35" s="495"/>
      <c r="I35" s="495"/>
      <c r="J35" s="495"/>
      <c r="K35" s="495"/>
      <c r="L35" s="495"/>
      <c r="M35" s="495"/>
      <c r="N35" s="495"/>
      <c r="O35" s="495"/>
      <c r="P35" s="495"/>
      <c r="Q35" s="495"/>
      <c r="S35" s="17"/>
      <c r="X35" s="502" t="s">
        <v>40</v>
      </c>
      <c r="Y35" s="503"/>
      <c r="Z35" s="503"/>
      <c r="AA35" s="503"/>
      <c r="AB35" s="503"/>
      <c r="AC35" s="503"/>
      <c r="AD35" s="503"/>
      <c r="AE35" s="503"/>
      <c r="AF35" s="503"/>
      <c r="AG35" s="503"/>
      <c r="AH35" s="503"/>
      <c r="AI35" s="504"/>
    </row>
    <row r="36" spans="3:40" ht="30" customHeight="1" thickTop="1" x14ac:dyDescent="0.15">
      <c r="F36" s="505"/>
      <c r="G36" s="506"/>
      <c r="H36" s="506"/>
      <c r="I36" s="506"/>
      <c r="J36" s="506"/>
      <c r="K36" s="507"/>
      <c r="L36" s="497" t="s">
        <v>18</v>
      </c>
      <c r="M36" s="497"/>
      <c r="N36" s="497"/>
      <c r="O36" s="497"/>
      <c r="P36" s="497"/>
      <c r="Q36" s="497"/>
      <c r="S36" s="17"/>
      <c r="X36" s="513"/>
      <c r="Y36" s="514"/>
      <c r="Z36" s="514"/>
      <c r="AA36" s="514"/>
      <c r="AB36" s="514"/>
      <c r="AC36" s="515"/>
      <c r="AD36" s="508" t="s">
        <v>18</v>
      </c>
      <c r="AE36" s="508"/>
      <c r="AF36" s="508"/>
      <c r="AG36" s="508"/>
      <c r="AH36" s="508"/>
      <c r="AI36" s="508"/>
    </row>
    <row r="37" spans="3:40" ht="19.5" x14ac:dyDescent="0.15">
      <c r="S37" s="17"/>
    </row>
    <row r="38" spans="3:40" ht="20.25" thickBot="1" x14ac:dyDescent="0.2">
      <c r="C38" s="13" t="s">
        <v>36</v>
      </c>
      <c r="K38" s="18"/>
      <c r="L38" s="18"/>
      <c r="S38" s="13" t="s">
        <v>36</v>
      </c>
    </row>
    <row r="39" spans="3:40" ht="30" customHeight="1" thickTop="1" thickBot="1" x14ac:dyDescent="0.2">
      <c r="H39" s="502" t="s">
        <v>30</v>
      </c>
      <c r="I39" s="503"/>
      <c r="J39" s="503"/>
      <c r="K39" s="503"/>
      <c r="L39" s="503"/>
      <c r="M39" s="503"/>
      <c r="N39" s="503"/>
      <c r="O39" s="503"/>
      <c r="P39" s="503"/>
      <c r="Q39" s="504"/>
      <c r="S39" s="17"/>
      <c r="T39" s="16" t="s">
        <v>37</v>
      </c>
    </row>
    <row r="40" spans="3:40" ht="30" customHeight="1" thickTop="1" x14ac:dyDescent="0.15">
      <c r="H40" s="516"/>
      <c r="I40" s="517"/>
      <c r="J40" s="517"/>
      <c r="K40" s="517"/>
      <c r="L40" s="518"/>
      <c r="M40" s="508" t="s">
        <v>18</v>
      </c>
      <c r="N40" s="508"/>
      <c r="O40" s="508"/>
      <c r="P40" s="508"/>
      <c r="Q40" s="508"/>
      <c r="S40" s="17"/>
    </row>
    <row r="41" spans="3:40" ht="19.5" x14ac:dyDescent="0.15">
      <c r="S41" s="17"/>
    </row>
    <row r="42" spans="3:40" ht="20.25" thickBot="1" x14ac:dyDescent="0.2">
      <c r="C42" s="13" t="s">
        <v>35</v>
      </c>
      <c r="S42" s="13" t="s">
        <v>35</v>
      </c>
      <c r="AN42" s="13" t="s">
        <v>39</v>
      </c>
    </row>
    <row r="43" spans="3:40" ht="30" customHeight="1" thickTop="1" thickBot="1" x14ac:dyDescent="0.2">
      <c r="H43" s="502" t="s">
        <v>30</v>
      </c>
      <c r="I43" s="503"/>
      <c r="J43" s="503"/>
      <c r="K43" s="503"/>
      <c r="L43" s="503"/>
      <c r="M43" s="503"/>
      <c r="N43" s="503"/>
      <c r="O43" s="503"/>
      <c r="P43" s="503"/>
      <c r="Q43" s="504"/>
      <c r="X43" s="502" t="s">
        <v>40</v>
      </c>
      <c r="Y43" s="503"/>
      <c r="Z43" s="503"/>
      <c r="AA43" s="503"/>
      <c r="AB43" s="503"/>
      <c r="AC43" s="503"/>
      <c r="AD43" s="503"/>
      <c r="AE43" s="503"/>
      <c r="AF43" s="503"/>
      <c r="AG43" s="503"/>
      <c r="AH43" s="503"/>
      <c r="AI43" s="504"/>
    </row>
    <row r="44" spans="3:40" ht="30" customHeight="1" thickTop="1" x14ac:dyDescent="0.15">
      <c r="H44" s="516"/>
      <c r="I44" s="517"/>
      <c r="J44" s="517"/>
      <c r="K44" s="517"/>
      <c r="L44" s="518"/>
      <c r="M44" s="508" t="s">
        <v>18</v>
      </c>
      <c r="N44" s="508"/>
      <c r="O44" s="508"/>
      <c r="P44" s="508"/>
      <c r="Q44" s="508"/>
      <c r="X44" s="513"/>
      <c r="Y44" s="514"/>
      <c r="Z44" s="514"/>
      <c r="AA44" s="514"/>
      <c r="AB44" s="514"/>
      <c r="AC44" s="515"/>
      <c r="AD44" s="508" t="s">
        <v>18</v>
      </c>
      <c r="AE44" s="508"/>
      <c r="AF44" s="508"/>
      <c r="AG44" s="508"/>
      <c r="AH44" s="508"/>
      <c r="AI44" s="508"/>
    </row>
    <row r="47" spans="3:40" ht="19.5" x14ac:dyDescent="0.15">
      <c r="C47" s="13" t="s">
        <v>45</v>
      </c>
      <c r="T47" s="1"/>
    </row>
    <row r="48" spans="3:40" ht="19.5" x14ac:dyDescent="0.15">
      <c r="D48" s="13"/>
      <c r="T48" s="1"/>
    </row>
    <row r="49" spans="3:35" s="17" customFormat="1" ht="20.25" thickBot="1" x14ac:dyDescent="0.2">
      <c r="C49" s="13" t="s">
        <v>42</v>
      </c>
      <c r="S49" s="13" t="s">
        <v>43</v>
      </c>
    </row>
    <row r="50" spans="3:35" ht="30" customHeight="1" thickTop="1" thickBot="1" x14ac:dyDescent="0.2">
      <c r="F50" s="502" t="s">
        <v>49</v>
      </c>
      <c r="G50" s="503"/>
      <c r="H50" s="503"/>
      <c r="I50" s="503"/>
      <c r="J50" s="503"/>
      <c r="K50" s="503"/>
      <c r="L50" s="503"/>
      <c r="M50" s="503"/>
      <c r="N50" s="503"/>
      <c r="O50" s="503"/>
      <c r="P50" s="503"/>
      <c r="Q50" s="504"/>
      <c r="X50" s="502" t="s">
        <v>49</v>
      </c>
      <c r="Y50" s="503"/>
      <c r="Z50" s="503"/>
      <c r="AA50" s="503"/>
      <c r="AB50" s="503"/>
      <c r="AC50" s="503"/>
      <c r="AD50" s="503"/>
      <c r="AE50" s="503"/>
      <c r="AF50" s="503"/>
      <c r="AG50" s="503"/>
      <c r="AH50" s="503"/>
      <c r="AI50" s="504"/>
    </row>
    <row r="51" spans="3:35" ht="30" customHeight="1" thickTop="1" x14ac:dyDescent="0.15">
      <c r="F51" s="513"/>
      <c r="G51" s="514"/>
      <c r="H51" s="514"/>
      <c r="I51" s="514"/>
      <c r="J51" s="514"/>
      <c r="K51" s="515"/>
      <c r="L51" s="508" t="s">
        <v>18</v>
      </c>
      <c r="M51" s="508"/>
      <c r="N51" s="508"/>
      <c r="O51" s="508"/>
      <c r="P51" s="508"/>
      <c r="Q51" s="508"/>
      <c r="X51" s="505"/>
      <c r="Y51" s="506"/>
      <c r="Z51" s="506"/>
      <c r="AA51" s="506"/>
      <c r="AB51" s="506"/>
      <c r="AC51" s="507"/>
      <c r="AD51" s="497" t="s">
        <v>18</v>
      </c>
      <c r="AE51" s="497"/>
      <c r="AF51" s="497"/>
      <c r="AG51" s="497"/>
      <c r="AH51" s="497"/>
      <c r="AI51" s="497"/>
    </row>
    <row r="53" spans="3:35" ht="30" customHeight="1" x14ac:dyDescent="0.15">
      <c r="C53" s="490" t="s">
        <v>54</v>
      </c>
      <c r="D53" s="491"/>
      <c r="E53" s="491"/>
      <c r="F53" s="491"/>
      <c r="G53" s="491"/>
      <c r="H53" s="491"/>
      <c r="I53" s="491"/>
      <c r="J53" s="491"/>
      <c r="K53" s="491"/>
      <c r="L53" s="491"/>
      <c r="M53" s="491"/>
      <c r="N53" s="491"/>
      <c r="O53" s="491"/>
      <c r="P53" s="491"/>
      <c r="Q53" s="492"/>
      <c r="X53" s="490" t="s">
        <v>54</v>
      </c>
      <c r="Y53" s="491"/>
      <c r="Z53" s="491"/>
      <c r="AA53" s="491"/>
      <c r="AB53" s="491"/>
      <c r="AC53" s="491"/>
      <c r="AD53" s="491"/>
      <c r="AE53" s="491"/>
      <c r="AF53" s="491"/>
      <c r="AG53" s="491"/>
      <c r="AH53" s="491"/>
      <c r="AI53" s="492"/>
    </row>
    <row r="54" spans="3:35" ht="30" customHeight="1" thickBot="1" x14ac:dyDescent="0.2">
      <c r="C54" s="519" t="s">
        <v>48</v>
      </c>
      <c r="D54" s="519"/>
      <c r="E54" s="534" t="s">
        <v>46</v>
      </c>
      <c r="F54" s="520"/>
      <c r="G54" s="520"/>
      <c r="H54" s="520"/>
      <c r="I54" s="520"/>
      <c r="J54" s="520"/>
      <c r="K54" s="520"/>
      <c r="L54" s="520"/>
      <c r="M54" s="520"/>
      <c r="N54" s="520"/>
      <c r="O54" s="520"/>
      <c r="P54" s="520"/>
      <c r="Q54" s="520"/>
      <c r="X54" s="519" t="s">
        <v>48</v>
      </c>
      <c r="Y54" s="519"/>
      <c r="Z54" s="520" t="s">
        <v>46</v>
      </c>
      <c r="AA54" s="520"/>
      <c r="AB54" s="520"/>
      <c r="AC54" s="520"/>
      <c r="AD54" s="520"/>
      <c r="AE54" s="520"/>
      <c r="AF54" s="520"/>
      <c r="AG54" s="520"/>
      <c r="AH54" s="520"/>
      <c r="AI54" s="520"/>
    </row>
    <row r="55" spans="3:35" ht="30" customHeight="1" thickTop="1" thickBot="1" x14ac:dyDescent="0.2">
      <c r="C55" s="524"/>
      <c r="D55" s="525"/>
      <c r="E55" s="525"/>
      <c r="F55" s="502" t="s">
        <v>47</v>
      </c>
      <c r="G55" s="503"/>
      <c r="H55" s="503"/>
      <c r="I55" s="503"/>
      <c r="J55" s="503"/>
      <c r="K55" s="503"/>
      <c r="L55" s="503"/>
      <c r="M55" s="503"/>
      <c r="N55" s="503"/>
      <c r="O55" s="503"/>
      <c r="P55" s="503"/>
      <c r="Q55" s="504"/>
      <c r="X55" s="526"/>
      <c r="Y55" s="527"/>
      <c r="Z55" s="531" t="s">
        <v>47</v>
      </c>
      <c r="AA55" s="532"/>
      <c r="AB55" s="532"/>
      <c r="AC55" s="532"/>
      <c r="AD55" s="532"/>
      <c r="AE55" s="532"/>
      <c r="AF55" s="532"/>
      <c r="AG55" s="532"/>
      <c r="AH55" s="532"/>
      <c r="AI55" s="533"/>
    </row>
    <row r="56" spans="3:35" ht="30" customHeight="1" thickTop="1" x14ac:dyDescent="0.15">
      <c r="C56" s="521"/>
      <c r="D56" s="522"/>
      <c r="E56" s="522"/>
      <c r="F56" s="522"/>
      <c r="G56" s="522"/>
      <c r="H56" s="522"/>
      <c r="I56" s="522"/>
      <c r="J56" s="522"/>
      <c r="K56" s="523"/>
      <c r="L56" s="508" t="s">
        <v>18</v>
      </c>
      <c r="M56" s="508"/>
      <c r="N56" s="508"/>
      <c r="O56" s="508"/>
      <c r="P56" s="508"/>
      <c r="Q56" s="508"/>
      <c r="X56" s="528"/>
      <c r="Y56" s="529"/>
      <c r="Z56" s="529"/>
      <c r="AA56" s="529"/>
      <c r="AB56" s="529"/>
      <c r="AC56" s="529"/>
      <c r="AD56" s="530"/>
      <c r="AE56" s="508" t="s">
        <v>18</v>
      </c>
      <c r="AF56" s="508"/>
      <c r="AG56" s="508"/>
      <c r="AH56" s="508"/>
      <c r="AI56" s="508"/>
    </row>
  </sheetData>
  <mergeCells count="65">
    <mergeCell ref="AE56:AI56"/>
    <mergeCell ref="X54:Y54"/>
    <mergeCell ref="C54:D54"/>
    <mergeCell ref="Z54:AI54"/>
    <mergeCell ref="C56:K56"/>
    <mergeCell ref="C55:E55"/>
    <mergeCell ref="X55:Y55"/>
    <mergeCell ref="X56:AD56"/>
    <mergeCell ref="Z55:AI55"/>
    <mergeCell ref="F55:Q55"/>
    <mergeCell ref="L56:Q56"/>
    <mergeCell ref="E54:Q54"/>
    <mergeCell ref="AD44:AI44"/>
    <mergeCell ref="X36:AC36"/>
    <mergeCell ref="X44:AC44"/>
    <mergeCell ref="F50:Q50"/>
    <mergeCell ref="F51:K51"/>
    <mergeCell ref="L51:Q51"/>
    <mergeCell ref="X50:AI50"/>
    <mergeCell ref="X51:AC51"/>
    <mergeCell ref="AD51:AI51"/>
    <mergeCell ref="H43:Q43"/>
    <mergeCell ref="H44:L44"/>
    <mergeCell ref="M44:Q44"/>
    <mergeCell ref="X43:AI43"/>
    <mergeCell ref="H39:Q39"/>
    <mergeCell ref="M40:Q40"/>
    <mergeCell ref="H40:L40"/>
    <mergeCell ref="F36:K36"/>
    <mergeCell ref="L36:Q36"/>
    <mergeCell ref="X35:AI35"/>
    <mergeCell ref="AD36:AI36"/>
    <mergeCell ref="F22:L22"/>
    <mergeCell ref="M22:Q22"/>
    <mergeCell ref="AD22:AI22"/>
    <mergeCell ref="T22:AC22"/>
    <mergeCell ref="F35:Q35"/>
    <mergeCell ref="F25:Q25"/>
    <mergeCell ref="F27:L27"/>
    <mergeCell ref="M27:Q27"/>
    <mergeCell ref="F26:G26"/>
    <mergeCell ref="H26:Q26"/>
    <mergeCell ref="AD16:AI16"/>
    <mergeCell ref="F20:Q20"/>
    <mergeCell ref="T20:AI20"/>
    <mergeCell ref="F21:G21"/>
    <mergeCell ref="H21:Q21"/>
    <mergeCell ref="T21:U21"/>
    <mergeCell ref="V21:AI21"/>
    <mergeCell ref="C53:Q53"/>
    <mergeCell ref="X53:AI53"/>
    <mergeCell ref="D14:Q14"/>
    <mergeCell ref="V14:AI14"/>
    <mergeCell ref="D7:Q7"/>
    <mergeCell ref="D8:E8"/>
    <mergeCell ref="F8:Q8"/>
    <mergeCell ref="D9:K9"/>
    <mergeCell ref="L9:Q9"/>
    <mergeCell ref="D15:E15"/>
    <mergeCell ref="F15:Q15"/>
    <mergeCell ref="V15:W15"/>
    <mergeCell ref="X15:AI15"/>
    <mergeCell ref="D16:K16"/>
    <mergeCell ref="L16:Q16"/>
    <mergeCell ref="V16:AC16"/>
  </mergeCells>
  <phoneticPr fontId="2"/>
  <pageMargins left="0.7" right="0.7" top="0.75" bottom="0.75" header="0.3" footer="0.3"/>
  <pageSetup paperSize="9" scale="2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F4264-0936-44C8-BB38-1BBB77BAD8A1}">
  <sheetPr>
    <tabColor rgb="FFFF0000"/>
    <pageSetUpPr fitToPage="1"/>
  </sheetPr>
  <dimension ref="A1:C42"/>
  <sheetViews>
    <sheetView topLeftCell="A7" workbookViewId="0">
      <selection activeCell="B6" sqref="B6"/>
    </sheetView>
  </sheetViews>
  <sheetFormatPr defaultRowHeight="12" x14ac:dyDescent="0.15"/>
  <cols>
    <col min="1" max="1" width="19.42578125" style="310" customWidth="1"/>
    <col min="2" max="2" width="45.7109375" style="310" customWidth="1"/>
    <col min="3" max="3" width="55.5703125" style="310" customWidth="1"/>
  </cols>
  <sheetData>
    <row r="1" spans="1:3" x14ac:dyDescent="0.15">
      <c r="A1" t="s">
        <v>442</v>
      </c>
      <c r="B1"/>
      <c r="C1"/>
    </row>
    <row r="2" spans="1:3" x14ac:dyDescent="0.15">
      <c r="A2" s="314" t="s">
        <v>389</v>
      </c>
      <c r="B2" s="314" t="s">
        <v>390</v>
      </c>
      <c r="C2" s="314" t="s">
        <v>391</v>
      </c>
    </row>
    <row r="3" spans="1:3" x14ac:dyDescent="0.15">
      <c r="A3" s="315" t="s">
        <v>443</v>
      </c>
      <c r="B3" s="315" t="s">
        <v>444</v>
      </c>
      <c r="C3" s="315"/>
    </row>
    <row r="4" spans="1:3" x14ac:dyDescent="0.15">
      <c r="A4" s="315" t="s">
        <v>445</v>
      </c>
      <c r="B4" s="315" t="s">
        <v>452</v>
      </c>
      <c r="C4" s="315"/>
    </row>
    <row r="5" spans="1:3" x14ac:dyDescent="0.15">
      <c r="A5" s="315" t="s">
        <v>446</v>
      </c>
      <c r="B5" s="315" t="s">
        <v>453</v>
      </c>
      <c r="C5" s="315" t="s">
        <v>447</v>
      </c>
    </row>
    <row r="6" spans="1:3" x14ac:dyDescent="0.15">
      <c r="A6" s="315" t="s">
        <v>446</v>
      </c>
      <c r="B6" s="315" t="s">
        <v>454</v>
      </c>
      <c r="C6" s="315"/>
    </row>
    <row r="7" spans="1:3" x14ac:dyDescent="0.15">
      <c r="A7" s="315" t="s">
        <v>448</v>
      </c>
      <c r="B7" s="315" t="s">
        <v>449</v>
      </c>
      <c r="C7" s="315"/>
    </row>
    <row r="8" spans="1:3" x14ac:dyDescent="0.15">
      <c r="A8" s="315" t="s">
        <v>450</v>
      </c>
      <c r="B8" s="315" t="s">
        <v>451</v>
      </c>
      <c r="C8" s="315"/>
    </row>
    <row r="9" spans="1:3" x14ac:dyDescent="0.15">
      <c r="A9"/>
      <c r="B9"/>
      <c r="C9"/>
    </row>
    <row r="10" spans="1:3" x14ac:dyDescent="0.15">
      <c r="A10" t="s">
        <v>388</v>
      </c>
    </row>
    <row r="11" spans="1:3" x14ac:dyDescent="0.15">
      <c r="A11" s="311" t="s">
        <v>389</v>
      </c>
      <c r="B11" s="311" t="s">
        <v>390</v>
      </c>
      <c r="C11" s="311" t="s">
        <v>391</v>
      </c>
    </row>
    <row r="12" spans="1:3" x14ac:dyDescent="0.15">
      <c r="A12" s="312" t="s">
        <v>392</v>
      </c>
      <c r="B12" s="312" t="s">
        <v>393</v>
      </c>
      <c r="C12" s="312" t="s">
        <v>394</v>
      </c>
    </row>
    <row r="13" spans="1:3" x14ac:dyDescent="0.15">
      <c r="A13" s="312" t="s">
        <v>395</v>
      </c>
      <c r="B13" s="312" t="s">
        <v>396</v>
      </c>
      <c r="C13" s="312" t="s">
        <v>397</v>
      </c>
    </row>
    <row r="14" spans="1:3" x14ac:dyDescent="0.15">
      <c r="A14" s="312" t="s">
        <v>398</v>
      </c>
      <c r="B14" s="312" t="s">
        <v>399</v>
      </c>
      <c r="C14" s="312"/>
    </row>
    <row r="15" spans="1:3" ht="24" x14ac:dyDescent="0.15">
      <c r="A15" s="312" t="s">
        <v>400</v>
      </c>
      <c r="B15" s="312" t="s">
        <v>401</v>
      </c>
      <c r="C15" s="312"/>
    </row>
    <row r="16" spans="1:3" x14ac:dyDescent="0.15">
      <c r="A16" s="312" t="s">
        <v>402</v>
      </c>
      <c r="B16" s="312" t="s">
        <v>403</v>
      </c>
      <c r="C16" s="312"/>
    </row>
    <row r="17" spans="1:3" x14ac:dyDescent="0.15">
      <c r="A17" s="312" t="s">
        <v>404</v>
      </c>
      <c r="B17" s="312" t="s">
        <v>396</v>
      </c>
      <c r="C17" s="312"/>
    </row>
    <row r="18" spans="1:3" x14ac:dyDescent="0.15">
      <c r="A18" s="312" t="s">
        <v>405</v>
      </c>
      <c r="B18" s="312" t="s">
        <v>396</v>
      </c>
      <c r="C18" s="312" t="s">
        <v>406</v>
      </c>
    </row>
    <row r="19" spans="1:3" x14ac:dyDescent="0.15">
      <c r="A19" s="312" t="s">
        <v>407</v>
      </c>
      <c r="B19" s="312" t="s">
        <v>393</v>
      </c>
      <c r="C19" s="312"/>
    </row>
    <row r="20" spans="1:3" x14ac:dyDescent="0.15">
      <c r="A20" s="312" t="s">
        <v>408</v>
      </c>
      <c r="B20" s="313" t="s">
        <v>409</v>
      </c>
      <c r="C20" s="313" t="s">
        <v>410</v>
      </c>
    </row>
    <row r="21" spans="1:3" x14ac:dyDescent="0.15">
      <c r="A21" s="312" t="s">
        <v>408</v>
      </c>
      <c r="B21" s="313" t="s">
        <v>411</v>
      </c>
      <c r="C21" s="313" t="s">
        <v>412</v>
      </c>
    </row>
    <row r="22" spans="1:3" ht="24" x14ac:dyDescent="0.15">
      <c r="A22" s="312" t="s">
        <v>408</v>
      </c>
      <c r="B22" s="313" t="s">
        <v>413</v>
      </c>
      <c r="C22" s="313"/>
    </row>
    <row r="24" spans="1:3" x14ac:dyDescent="0.15">
      <c r="A24" t="s">
        <v>414</v>
      </c>
    </row>
    <row r="25" spans="1:3" x14ac:dyDescent="0.15">
      <c r="A25" s="311" t="s">
        <v>389</v>
      </c>
      <c r="B25" s="311" t="s">
        <v>390</v>
      </c>
      <c r="C25" s="311" t="s">
        <v>391</v>
      </c>
    </row>
    <row r="26" spans="1:3" ht="24" x14ac:dyDescent="0.15">
      <c r="A26" s="312" t="s">
        <v>415</v>
      </c>
      <c r="B26" s="312" t="s">
        <v>416</v>
      </c>
      <c r="C26" s="312" t="s">
        <v>417</v>
      </c>
    </row>
    <row r="27" spans="1:3" ht="24" x14ac:dyDescent="0.15">
      <c r="A27" s="312" t="s">
        <v>415</v>
      </c>
      <c r="B27" s="312" t="s">
        <v>418</v>
      </c>
      <c r="C27" s="312" t="s">
        <v>419</v>
      </c>
    </row>
    <row r="28" spans="1:3" x14ac:dyDescent="0.15">
      <c r="A28" s="312" t="s">
        <v>267</v>
      </c>
      <c r="B28" s="312" t="s">
        <v>420</v>
      </c>
      <c r="C28" s="312"/>
    </row>
    <row r="29" spans="1:3" ht="24" x14ac:dyDescent="0.15">
      <c r="A29" s="312" t="s">
        <v>204</v>
      </c>
      <c r="B29" s="312" t="s">
        <v>421</v>
      </c>
      <c r="C29" s="312"/>
    </row>
    <row r="30" spans="1:3" x14ac:dyDescent="0.15">
      <c r="A30" s="312" t="s">
        <v>268</v>
      </c>
      <c r="B30" s="312" t="s">
        <v>422</v>
      </c>
      <c r="C30" s="312"/>
    </row>
    <row r="31" spans="1:3" x14ac:dyDescent="0.15">
      <c r="A31" s="312" t="s">
        <v>423</v>
      </c>
      <c r="B31" s="312" t="s">
        <v>424</v>
      </c>
      <c r="C31" s="312"/>
    </row>
    <row r="32" spans="1:3" ht="24" x14ac:dyDescent="0.15">
      <c r="A32" s="312" t="s">
        <v>425</v>
      </c>
      <c r="B32" s="312" t="s">
        <v>426</v>
      </c>
      <c r="C32" s="312"/>
    </row>
    <row r="33" spans="1:3" ht="24" x14ac:dyDescent="0.15">
      <c r="A33" s="312" t="s">
        <v>427</v>
      </c>
      <c r="B33" s="312" t="s">
        <v>428</v>
      </c>
      <c r="C33" s="312" t="s">
        <v>429</v>
      </c>
    </row>
    <row r="34" spans="1:3" ht="24" x14ac:dyDescent="0.15">
      <c r="A34" s="312" t="s">
        <v>427</v>
      </c>
      <c r="B34" s="312" t="s">
        <v>430</v>
      </c>
      <c r="C34" s="312"/>
    </row>
    <row r="35" spans="1:3" ht="24" x14ac:dyDescent="0.15">
      <c r="A35" s="312" t="s">
        <v>431</v>
      </c>
      <c r="B35" s="312" t="s">
        <v>432</v>
      </c>
      <c r="C35" s="312"/>
    </row>
    <row r="36" spans="1:3" x14ac:dyDescent="0.15">
      <c r="A36" s="312" t="s">
        <v>433</v>
      </c>
      <c r="B36" s="312" t="s">
        <v>434</v>
      </c>
      <c r="C36" s="312"/>
    </row>
    <row r="37" spans="1:3" x14ac:dyDescent="0.15">
      <c r="A37" s="312" t="s">
        <v>441</v>
      </c>
      <c r="B37" s="313" t="s">
        <v>435</v>
      </c>
      <c r="C37" s="312"/>
    </row>
    <row r="39" spans="1:3" x14ac:dyDescent="0.15">
      <c r="A39" s="310" t="s">
        <v>436</v>
      </c>
    </row>
    <row r="40" spans="1:3" x14ac:dyDescent="0.15">
      <c r="A40" s="311" t="s">
        <v>389</v>
      </c>
      <c r="B40" s="311" t="s">
        <v>390</v>
      </c>
      <c r="C40" s="311" t="s">
        <v>391</v>
      </c>
    </row>
    <row r="41" spans="1:3" x14ac:dyDescent="0.15">
      <c r="A41" s="312" t="s">
        <v>437</v>
      </c>
      <c r="B41" s="312" t="s">
        <v>438</v>
      </c>
      <c r="C41" s="312"/>
    </row>
    <row r="42" spans="1:3" x14ac:dyDescent="0.15">
      <c r="A42" s="312" t="s">
        <v>439</v>
      </c>
      <c r="B42" s="312" t="s">
        <v>440</v>
      </c>
      <c r="C42" s="312"/>
    </row>
  </sheetData>
  <phoneticPr fontId="2"/>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はじめに</vt:lpstr>
      <vt:lpstr>①様式第９_本紙</vt:lpstr>
      <vt:lpstr>②様式第９_別紙収支明細表</vt:lpstr>
      <vt:lpstr>インポート</vt:lpstr>
      <vt:lpstr>中間シート</vt:lpstr>
      <vt:lpstr>画像</vt:lpstr>
      <vt:lpstr>仕様</vt:lpstr>
      <vt:lpstr>①様式第９_本紙!Print_Area</vt:lpstr>
      <vt:lpstr>②様式第９_別紙収支明細表!Print_Area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2025-05-20T01:30:43Z</cp:lastPrinted>
  <dcterms:created xsi:type="dcterms:W3CDTF">2024-08-20T08:01:31Z</dcterms:created>
  <dcterms:modified xsi:type="dcterms:W3CDTF">2025-06-27T05:03:42Z</dcterms:modified>
</cp:coreProperties>
</file>